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4715" windowHeight="14685"/>
  </bookViews>
  <sheets>
    <sheet name="Girls and Boys Mean's" sheetId="2" r:id="rId1"/>
  </sheets>
  <calcPr calcId="145621"/>
</workbook>
</file>

<file path=xl/calcChain.xml><?xml version="1.0" encoding="utf-8"?>
<calcChain xmlns="http://schemas.openxmlformats.org/spreadsheetml/2006/main">
  <c r="D36" i="2" l="1"/>
  <c r="U22" i="2" s="1"/>
  <c r="C83" i="2" l="1"/>
  <c r="C82" i="2"/>
  <c r="C38" i="2"/>
  <c r="M52" i="2" l="1"/>
  <c r="M53" i="2"/>
  <c r="O54" i="2" s="1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P67" i="2"/>
  <c r="T21" i="2" s="1"/>
  <c r="D81" i="2"/>
  <c r="T22" i="2" s="1"/>
  <c r="C37" i="2"/>
  <c r="O57" i="2" l="1"/>
  <c r="O55" i="2"/>
  <c r="O56" i="2"/>
  <c r="N67" i="2"/>
  <c r="O63" i="2"/>
  <c r="C85" i="2"/>
  <c r="O64" i="2"/>
  <c r="O58" i="2"/>
  <c r="O67" i="2"/>
  <c r="O65" i="2"/>
  <c r="O60" i="2"/>
  <c r="O62" i="2"/>
  <c r="N60" i="2"/>
  <c r="O61" i="2"/>
  <c r="O59" i="2"/>
  <c r="O66" i="2"/>
  <c r="M68" i="2"/>
  <c r="M7" i="2"/>
  <c r="O8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C40" i="2"/>
  <c r="P21" i="2"/>
  <c r="U21" i="2" s="1"/>
  <c r="M6" i="2"/>
  <c r="O9" i="2" l="1"/>
  <c r="O14" i="2"/>
  <c r="O16" i="2"/>
  <c r="O20" i="2"/>
  <c r="M22" i="2"/>
  <c r="O11" i="2"/>
  <c r="N68" i="2"/>
  <c r="C86" i="2" s="1"/>
  <c r="C84" i="2" s="1"/>
  <c r="O13" i="2"/>
  <c r="O15" i="2"/>
  <c r="O12" i="2"/>
  <c r="O18" i="2"/>
  <c r="O21" i="2"/>
  <c r="N21" i="2"/>
  <c r="O19" i="2"/>
  <c r="O17" i="2"/>
  <c r="N15" i="2"/>
  <c r="O10" i="2"/>
  <c r="P58" i="2" l="1"/>
  <c r="C91" i="2"/>
  <c r="P53" i="2"/>
  <c r="T7" i="2" s="1"/>
  <c r="P63" i="2"/>
  <c r="P56" i="2"/>
  <c r="P66" i="2"/>
  <c r="P59" i="2"/>
  <c r="P61" i="2"/>
  <c r="P55" i="2"/>
  <c r="P54" i="2"/>
  <c r="P64" i="2"/>
  <c r="P65" i="2"/>
  <c r="P57" i="2"/>
  <c r="P60" i="2"/>
  <c r="P62" i="2"/>
  <c r="N22" i="2"/>
  <c r="C41" i="2" s="1"/>
  <c r="C39" i="2" s="1"/>
  <c r="T20" i="2" l="1"/>
  <c r="T41" i="2"/>
  <c r="T42" i="2"/>
  <c r="T10" i="2"/>
  <c r="T31" i="2"/>
  <c r="T16" i="2"/>
  <c r="T37" i="2"/>
  <c r="T17" i="2"/>
  <c r="T38" i="2"/>
  <c r="T14" i="2"/>
  <c r="T35" i="2"/>
  <c r="T15" i="2"/>
  <c r="T36" i="2"/>
  <c r="T11" i="2"/>
  <c r="T32" i="2"/>
  <c r="T18" i="2"/>
  <c r="T39" i="2"/>
  <c r="T8" i="2"/>
  <c r="T29" i="2"/>
  <c r="T13" i="2"/>
  <c r="T34" i="2"/>
  <c r="T19" i="2"/>
  <c r="T40" i="2"/>
  <c r="T9" i="2"/>
  <c r="T30" i="2"/>
  <c r="T12" i="2"/>
  <c r="T33" i="2"/>
  <c r="P7" i="2"/>
  <c r="U7" i="2" s="1"/>
  <c r="P8" i="2"/>
  <c r="P11" i="2"/>
  <c r="P17" i="2"/>
  <c r="P12" i="2"/>
  <c r="P19" i="2"/>
  <c r="P14" i="2"/>
  <c r="C46" i="2"/>
  <c r="P10" i="2"/>
  <c r="P16" i="2"/>
  <c r="P20" i="2"/>
  <c r="P13" i="2"/>
  <c r="P9" i="2"/>
  <c r="P18" i="2"/>
  <c r="P15" i="2"/>
  <c r="U15" i="2" l="1"/>
  <c r="U36" i="2"/>
  <c r="U18" i="2"/>
  <c r="U39" i="2"/>
  <c r="U12" i="2"/>
  <c r="U33" i="2"/>
  <c r="U17" i="2"/>
  <c r="U38" i="2"/>
  <c r="U14" i="2"/>
  <c r="U35" i="2"/>
  <c r="U13" i="2"/>
  <c r="U34" i="2"/>
  <c r="U11" i="2"/>
  <c r="U32" i="2"/>
  <c r="U19" i="2"/>
  <c r="U40" i="2"/>
  <c r="U16" i="2"/>
  <c r="U37" i="2"/>
  <c r="U8" i="2"/>
  <c r="U29" i="2"/>
  <c r="U9" i="2"/>
  <c r="U30" i="2"/>
  <c r="U20" i="2"/>
  <c r="U41" i="2"/>
  <c r="U42" i="2"/>
  <c r="U10" i="2"/>
  <c r="U31" i="2"/>
</calcChain>
</file>

<file path=xl/sharedStrings.xml><?xml version="1.0" encoding="utf-8"?>
<sst xmlns="http://schemas.openxmlformats.org/spreadsheetml/2006/main" count="121" uniqueCount="52">
  <si>
    <t>Variable</t>
  </si>
  <si>
    <t>7 Yr</t>
  </si>
  <si>
    <t>7-16 Yr</t>
  </si>
  <si>
    <t>7-20 Yr</t>
  </si>
  <si>
    <t>Riola</t>
  </si>
  <si>
    <t>Yr + 1</t>
  </si>
  <si>
    <t xml:space="preserve">BOYS </t>
  </si>
  <si>
    <t>GIRLS</t>
  </si>
  <si>
    <t>15Yr</t>
  </si>
  <si>
    <t>7-15 Yr</t>
  </si>
  <si>
    <t>Age</t>
  </si>
  <si>
    <t>Girls</t>
  </si>
  <si>
    <t>Boys</t>
  </si>
  <si>
    <t>SD</t>
  </si>
  <si>
    <t>Means</t>
  </si>
  <si>
    <t xml:space="preserve"> </t>
  </si>
  <si>
    <t>Sum</t>
  </si>
  <si>
    <t>S 6-15</t>
  </si>
  <si>
    <t>S 16-21</t>
  </si>
  <si>
    <t>Danish</t>
  </si>
  <si>
    <t>Ethnic Group:</t>
  </si>
  <si>
    <t xml:space="preserve">Adult  </t>
  </si>
  <si>
    <t xml:space="preserve">7 Yr </t>
  </si>
  <si>
    <t xml:space="preserve">Sum </t>
  </si>
  <si>
    <t>Estimated</t>
  </si>
  <si>
    <t>Source:</t>
  </si>
  <si>
    <t>16 Yr</t>
  </si>
  <si>
    <t>Adult</t>
  </si>
  <si>
    <t>S</t>
  </si>
  <si>
    <t>K</t>
  </si>
  <si>
    <t>E</t>
  </si>
  <si>
    <t>L</t>
  </si>
  <si>
    <t>T</t>
  </si>
  <si>
    <t>YR</t>
  </si>
  <si>
    <t>C</t>
  </si>
  <si>
    <t>H</t>
  </si>
  <si>
    <t>R</t>
  </si>
  <si>
    <t>O</t>
  </si>
  <si>
    <t>N</t>
  </si>
  <si>
    <t>G</t>
  </si>
  <si>
    <t>I</t>
  </si>
  <si>
    <t>A</t>
  </si>
  <si>
    <t>&lt;------</t>
  </si>
  <si>
    <t>ˉ</t>
  </si>
  <si>
    <t>x̄</t>
  </si>
  <si>
    <t>x̄ Values</t>
  </si>
  <si>
    <t>Variable:</t>
  </si>
  <si>
    <t>-</t>
  </si>
  <si>
    <t xml:space="preserve"> -</t>
  </si>
  <si>
    <t>MANDIBULAR REGION</t>
  </si>
  <si>
    <t>NSL/ML</t>
  </si>
  <si>
    <t>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</si>
</sst>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0"/>
      <name val="Arial"/>
    </font>
    <font>
      <sz val="8"/>
      <name val="Arial"/>
    </font>
    <font>
      <sz val="10"/>
      <name val="Segoe UI"/>
      <family val="2"/>
    </font>
    <font>
      <b/>
      <sz val="10"/>
      <name val="Segoe UI"/>
      <family val="2"/>
    </font>
    <font>
      <sz val="10"/>
      <color rgb="FFFFC000"/>
      <name val="Segoe UI"/>
      <family val="2"/>
    </font>
    <font>
      <sz val="10"/>
      <color indexed="8"/>
      <name val="Segoe UI"/>
      <family val="2"/>
    </font>
    <font>
      <b/>
      <sz val="10"/>
      <color rgb="FF00B050"/>
      <name val="Segoe UI"/>
      <family val="2"/>
    </font>
    <font>
      <sz val="10"/>
      <color rgb="FF7030A0"/>
      <name val="Segoe UI"/>
      <family val="2"/>
    </font>
    <font>
      <sz val="10"/>
      <color rgb="FFFF0000"/>
      <name val="Segoe UI"/>
      <family val="2"/>
    </font>
    <font>
      <b/>
      <sz val="10"/>
      <color rgb="FFFF0000"/>
      <name val="Segoe UI"/>
      <family val="2"/>
    </font>
    <font>
      <sz val="10"/>
      <color rgb="FF00B050"/>
      <name val="Segoe UI"/>
      <family val="2"/>
    </font>
    <font>
      <b/>
      <sz val="10"/>
      <color indexed="12"/>
      <name val="Segoe UI"/>
      <family val="2"/>
    </font>
    <font>
      <b/>
      <sz val="10"/>
      <color indexed="61"/>
      <name val="Segoe UI"/>
      <family val="2"/>
    </font>
    <font>
      <sz val="12"/>
      <name val="Segoe UI"/>
      <family val="2"/>
    </font>
    <font>
      <b/>
      <sz val="10"/>
      <color theme="3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F8F7F7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medium">
        <color rgb="FFC3C3C3"/>
      </left>
      <right style="thin">
        <color rgb="FFC3C3C3"/>
      </right>
      <top style="medium">
        <color rgb="FFC3C3C3"/>
      </top>
      <bottom style="thin">
        <color rgb="FFC3C3C3"/>
      </bottom>
      <diagonal/>
    </border>
    <border>
      <left style="thin">
        <color rgb="FFC3C3C3"/>
      </left>
      <right style="thin">
        <color rgb="FFC3C3C3"/>
      </right>
      <top style="medium">
        <color rgb="FFC3C3C3"/>
      </top>
      <bottom style="thin">
        <color rgb="FFC3C3C3"/>
      </bottom>
      <diagonal/>
    </border>
    <border>
      <left style="thin">
        <color rgb="FFC3C3C3"/>
      </left>
      <right style="medium">
        <color rgb="FFC3C3C3"/>
      </right>
      <top style="medium">
        <color rgb="FFC3C3C3"/>
      </top>
      <bottom style="thin">
        <color rgb="FFC3C3C3"/>
      </bottom>
      <diagonal/>
    </border>
    <border>
      <left style="medium">
        <color rgb="FFC3C3C3"/>
      </left>
      <right style="thin">
        <color rgb="FFC3C3C3"/>
      </right>
      <top style="thin">
        <color rgb="FFC3C3C3"/>
      </top>
      <bottom style="thin">
        <color rgb="FFC3C3C3"/>
      </bottom>
      <diagonal/>
    </border>
    <border>
      <left style="thin">
        <color rgb="FFC3C3C3"/>
      </left>
      <right style="thin">
        <color rgb="FFC3C3C3"/>
      </right>
      <top style="thin">
        <color rgb="FFC3C3C3"/>
      </top>
      <bottom style="thin">
        <color rgb="FFC3C3C3"/>
      </bottom>
      <diagonal/>
    </border>
    <border>
      <left style="thin">
        <color rgb="FFC3C3C3"/>
      </left>
      <right style="medium">
        <color rgb="FFC3C3C3"/>
      </right>
      <top style="thin">
        <color rgb="FFC3C3C3"/>
      </top>
      <bottom style="thin">
        <color rgb="FFC3C3C3"/>
      </bottom>
      <diagonal/>
    </border>
    <border>
      <left style="medium">
        <color rgb="FFC3C3C3"/>
      </left>
      <right style="thin">
        <color rgb="FFC3C3C3"/>
      </right>
      <top style="thin">
        <color rgb="FFC3C3C3"/>
      </top>
      <bottom style="medium">
        <color rgb="FFC3C3C3"/>
      </bottom>
      <diagonal/>
    </border>
    <border>
      <left style="thin">
        <color rgb="FFC3C3C3"/>
      </left>
      <right style="thin">
        <color rgb="FFC3C3C3"/>
      </right>
      <top style="thin">
        <color rgb="FFC3C3C3"/>
      </top>
      <bottom style="medium">
        <color rgb="FFC3C3C3"/>
      </bottom>
      <diagonal/>
    </border>
    <border>
      <left style="thin">
        <color rgb="FFC3C3C3"/>
      </left>
      <right style="medium">
        <color rgb="FFC3C3C3"/>
      </right>
      <top style="thin">
        <color rgb="FFC3C3C3"/>
      </top>
      <bottom style="medium">
        <color rgb="FFC3C3C3"/>
      </bottom>
      <diagonal/>
    </border>
    <border>
      <left style="medium">
        <color rgb="FFC3C3C3"/>
      </left>
      <right/>
      <top style="medium">
        <color rgb="FFC3C3C3"/>
      </top>
      <bottom style="medium">
        <color rgb="FFC3C3C3"/>
      </bottom>
      <diagonal/>
    </border>
    <border>
      <left/>
      <right/>
      <top style="medium">
        <color rgb="FFC3C3C3"/>
      </top>
      <bottom style="medium">
        <color rgb="FFC3C3C3"/>
      </bottom>
      <diagonal/>
    </border>
    <border>
      <left/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 style="medium">
        <color rgb="FFC3C3C3"/>
      </left>
      <right style="thin">
        <color rgb="FFC3C3C3"/>
      </right>
      <top style="thin">
        <color rgb="FFC3C3C3"/>
      </top>
      <bottom/>
      <diagonal/>
    </border>
    <border>
      <left style="thin">
        <color rgb="FFC3C3C3"/>
      </left>
      <right style="thin">
        <color rgb="FFC3C3C3"/>
      </right>
      <top style="thin">
        <color rgb="FFC3C3C3"/>
      </top>
      <bottom/>
      <diagonal/>
    </border>
    <border>
      <left style="thin">
        <color rgb="FFC3C3C3"/>
      </left>
      <right style="medium">
        <color rgb="FFC3C3C3"/>
      </right>
      <top style="thin">
        <color rgb="FFC3C3C3"/>
      </top>
      <bottom/>
      <diagonal/>
    </border>
    <border>
      <left style="medium">
        <color rgb="FFC3C3C3"/>
      </left>
      <right style="thin">
        <color rgb="FFC3C3C3"/>
      </right>
      <top style="medium">
        <color rgb="FFC3C3C3"/>
      </top>
      <bottom style="medium">
        <color rgb="FFC3C3C3"/>
      </bottom>
      <diagonal/>
    </border>
    <border>
      <left style="thin">
        <color rgb="FFC3C3C3"/>
      </left>
      <right style="thin">
        <color rgb="FFC3C3C3"/>
      </right>
      <top style="medium">
        <color rgb="FFC3C3C3"/>
      </top>
      <bottom style="medium">
        <color rgb="FFC3C3C3"/>
      </bottom>
      <diagonal/>
    </border>
    <border>
      <left style="thin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 style="medium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 style="medium">
        <color rgb="FFC3C3C3"/>
      </left>
      <right style="thin">
        <color rgb="FFC3C3C3"/>
      </right>
      <top/>
      <bottom style="thin">
        <color rgb="FFC3C3C3"/>
      </bottom>
      <diagonal/>
    </border>
    <border>
      <left style="thin">
        <color rgb="FFC3C3C3"/>
      </left>
      <right style="thin">
        <color rgb="FFC3C3C3"/>
      </right>
      <top/>
      <bottom style="thin">
        <color rgb="FFC3C3C3"/>
      </bottom>
      <diagonal/>
    </border>
    <border>
      <left style="thin">
        <color rgb="FFC3C3C3"/>
      </left>
      <right style="medium">
        <color rgb="FFC3C3C3"/>
      </right>
      <top/>
      <bottom style="thin">
        <color rgb="FFC3C3C3"/>
      </bottom>
      <diagonal/>
    </border>
  </borders>
  <cellStyleXfs count="1">
    <xf numFmtId="1" fontId="0" fillId="0" borderId="0"/>
  </cellStyleXfs>
  <cellXfs count="107">
    <xf numFmtId="1" fontId="0" fillId="0" borderId="0" xfId="0"/>
    <xf numFmtId="1" fontId="2" fillId="2" borderId="1" xfId="0" applyFont="1" applyFill="1" applyBorder="1" applyAlignment="1">
      <alignment horizontal="center"/>
    </xf>
    <xf numFmtId="1" fontId="2" fillId="2" borderId="2" xfId="0" applyFont="1" applyFill="1" applyBorder="1" applyAlignment="1">
      <alignment horizontal="center"/>
    </xf>
    <xf numFmtId="1" fontId="2" fillId="2" borderId="3" xfId="0" applyFont="1" applyFill="1" applyBorder="1" applyAlignment="1">
      <alignment horizontal="center"/>
    </xf>
    <xf numFmtId="1" fontId="2" fillId="2" borderId="4" xfId="0" applyFont="1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164" fontId="2" fillId="2" borderId="6" xfId="0" applyNumberFormat="1" applyFont="1" applyFill="1" applyBorder="1" applyProtection="1">
      <protection locked="0"/>
    </xf>
    <xf numFmtId="1" fontId="2" fillId="2" borderId="7" xfId="0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" fontId="3" fillId="3" borderId="7" xfId="0" applyFont="1" applyFill="1" applyBorder="1"/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" fontId="2" fillId="2" borderId="13" xfId="0" applyFont="1" applyFill="1" applyBorder="1"/>
    <xf numFmtId="1" fontId="3" fillId="3" borderId="16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2" fontId="2" fillId="2" borderId="5" xfId="0" applyNumberFormat="1" applyFont="1" applyFill="1" applyBorder="1"/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/>
    <xf numFmtId="2" fontId="2" fillId="2" borderId="15" xfId="0" applyNumberFormat="1" applyFont="1" applyFill="1" applyBorder="1" applyProtection="1">
      <protection locked="0"/>
    </xf>
    <xf numFmtId="1" fontId="3" fillId="4" borderId="16" xfId="0" applyFont="1" applyFill="1" applyBorder="1" applyAlignment="1">
      <alignment horizontal="right" indent="1"/>
    </xf>
    <xf numFmtId="164" fontId="3" fillId="4" borderId="17" xfId="0" applyNumberFormat="1" applyFont="1" applyFill="1" applyBorder="1" applyAlignment="1">
      <alignment horizontal="right" indent="1"/>
    </xf>
    <xf numFmtId="164" fontId="2" fillId="4" borderId="17" xfId="0" applyNumberFormat="1" applyFont="1" applyFill="1" applyBorder="1" applyAlignment="1">
      <alignment horizontal="right" indent="1"/>
    </xf>
    <xf numFmtId="1" fontId="2" fillId="4" borderId="17" xfId="0" applyFont="1" applyFill="1" applyBorder="1" applyAlignment="1">
      <alignment horizontal="right" indent="1"/>
    </xf>
    <xf numFmtId="1" fontId="3" fillId="4" borderId="17" xfId="0" applyFont="1" applyFill="1" applyBorder="1" applyAlignment="1">
      <alignment horizontal="right" indent="1"/>
    </xf>
    <xf numFmtId="1" fontId="3" fillId="4" borderId="17" xfId="0" applyFont="1" applyFill="1" applyBorder="1"/>
    <xf numFmtId="1" fontId="3" fillId="4" borderId="18" xfId="0" applyFont="1" applyFill="1" applyBorder="1" applyAlignment="1">
      <alignment horizontal="right" indent="1"/>
    </xf>
    <xf numFmtId="1" fontId="3" fillId="4" borderId="20" xfId="0" applyFont="1" applyFill="1" applyBorder="1" applyAlignment="1">
      <alignment horizontal="right" indent="1"/>
    </xf>
    <xf numFmtId="1" fontId="2" fillId="4" borderId="21" xfId="0" applyFont="1" applyFill="1" applyBorder="1" applyAlignment="1">
      <alignment horizontal="right" indent="1"/>
    </xf>
    <xf numFmtId="1" fontId="3" fillId="4" borderId="21" xfId="0" applyFont="1" applyFill="1" applyBorder="1" applyAlignment="1">
      <alignment horizontal="right" indent="1"/>
    </xf>
    <xf numFmtId="1" fontId="3" fillId="4" borderId="21" xfId="0" applyFont="1" applyFill="1" applyBorder="1" applyAlignment="1">
      <alignment horizontal="center"/>
    </xf>
    <xf numFmtId="1" fontId="3" fillId="4" borderId="22" xfId="0" applyFont="1" applyFill="1" applyBorder="1" applyAlignment="1">
      <alignment horizontal="right" indent="1"/>
    </xf>
    <xf numFmtId="1" fontId="3" fillId="4" borderId="4" xfId="0" applyFont="1" applyFill="1" applyBorder="1" applyAlignment="1">
      <alignment horizontal="right" indent="1"/>
    </xf>
    <xf numFmtId="1" fontId="2" fillId="4" borderId="5" xfId="0" applyFont="1" applyFill="1" applyBorder="1" applyAlignment="1">
      <alignment horizontal="right" indent="1"/>
    </xf>
    <xf numFmtId="1" fontId="4" fillId="4" borderId="5" xfId="0" applyFont="1" applyFill="1" applyBorder="1" applyAlignment="1">
      <alignment horizontal="right" indent="1"/>
    </xf>
    <xf numFmtId="1" fontId="5" fillId="4" borderId="5" xfId="0" applyNumberFormat="1" applyFont="1" applyFill="1" applyBorder="1" applyAlignment="1">
      <alignment horizontal="right" indent="1"/>
    </xf>
    <xf numFmtId="164" fontId="6" fillId="4" borderId="5" xfId="0" applyNumberFormat="1" applyFont="1" applyFill="1" applyBorder="1" applyAlignment="1">
      <alignment horizontal="right" indent="1"/>
    </xf>
    <xf numFmtId="1" fontId="3" fillId="4" borderId="6" xfId="0" applyFont="1" applyFill="1" applyBorder="1" applyAlignment="1">
      <alignment horizontal="right" indent="1"/>
    </xf>
    <xf numFmtId="1" fontId="4" fillId="4" borderId="5" xfId="0" applyFont="1" applyFill="1" applyBorder="1" applyAlignment="1">
      <alignment horizontal="center"/>
    </xf>
    <xf numFmtId="1" fontId="7" fillId="4" borderId="5" xfId="0" applyFont="1" applyFill="1" applyBorder="1" applyAlignment="1">
      <alignment horizontal="right" indent="1"/>
    </xf>
    <xf numFmtId="1" fontId="7" fillId="4" borderId="5" xfId="0" applyFont="1" applyFill="1" applyBorder="1" applyAlignment="1">
      <alignment horizontal="center"/>
    </xf>
    <xf numFmtId="1" fontId="3" fillId="4" borderId="13" xfId="0" applyFont="1" applyFill="1" applyBorder="1" applyAlignment="1">
      <alignment horizontal="right" indent="1"/>
    </xf>
    <xf numFmtId="1" fontId="2" fillId="4" borderId="14" xfId="0" applyFont="1" applyFill="1" applyBorder="1" applyAlignment="1">
      <alignment horizontal="right" indent="1"/>
    </xf>
    <xf numFmtId="1" fontId="7" fillId="4" borderId="14" xfId="0" applyFont="1" applyFill="1" applyBorder="1" applyAlignment="1">
      <alignment horizontal="right" indent="1"/>
    </xf>
    <xf numFmtId="1" fontId="5" fillId="4" borderId="14" xfId="0" applyNumberFormat="1" applyFont="1" applyFill="1" applyBorder="1" applyAlignment="1">
      <alignment horizontal="right" indent="1"/>
    </xf>
    <xf numFmtId="164" fontId="6" fillId="4" borderId="14" xfId="0" applyNumberFormat="1" applyFont="1" applyFill="1" applyBorder="1" applyAlignment="1">
      <alignment horizontal="right" indent="1"/>
    </xf>
    <xf numFmtId="1" fontId="3" fillId="4" borderId="15" xfId="0" applyFont="1" applyFill="1" applyBorder="1" applyAlignment="1">
      <alignment horizontal="right" indent="1"/>
    </xf>
    <xf numFmtId="1" fontId="2" fillId="4" borderId="16" xfId="0" applyFont="1" applyFill="1" applyBorder="1"/>
    <xf numFmtId="1" fontId="2" fillId="4" borderId="17" xfId="0" applyFont="1" applyFill="1" applyBorder="1"/>
    <xf numFmtId="165" fontId="2" fillId="4" borderId="17" xfId="0" applyNumberFormat="1" applyFont="1" applyFill="1" applyBorder="1"/>
    <xf numFmtId="1" fontId="2" fillId="4" borderId="18" xfId="0" applyFont="1" applyFill="1" applyBorder="1"/>
    <xf numFmtId="1" fontId="2" fillId="4" borderId="1" xfId="0" applyFont="1" applyFill="1" applyBorder="1" applyAlignment="1">
      <alignment horizontal="center"/>
    </xf>
    <xf numFmtId="1" fontId="2" fillId="0" borderId="0" xfId="0" applyFont="1" applyAlignment="1">
      <alignment horizontal="center"/>
    </xf>
    <xf numFmtId="1" fontId="2" fillId="4" borderId="4" xfId="0" applyFont="1" applyFill="1" applyBorder="1" applyAlignment="1">
      <alignment horizontal="right" indent="1"/>
    </xf>
    <xf numFmtId="1" fontId="2" fillId="4" borderId="3" xfId="0" applyFont="1" applyFill="1" applyBorder="1"/>
    <xf numFmtId="164" fontId="2" fillId="4" borderId="6" xfId="0" applyNumberFormat="1" applyFont="1" applyFill="1" applyBorder="1" applyAlignment="1">
      <alignment horizontal="right" indent="1"/>
    </xf>
    <xf numFmtId="1" fontId="2" fillId="0" borderId="0" xfId="0" applyFont="1"/>
    <xf numFmtId="164" fontId="2" fillId="4" borderId="9" xfId="0" applyNumberFormat="1" applyFont="1" applyFill="1" applyBorder="1" applyAlignment="1">
      <alignment horizontal="right" indent="1"/>
    </xf>
    <xf numFmtId="165" fontId="2" fillId="4" borderId="1" xfId="0" applyNumberFormat="1" applyFont="1" applyFill="1" applyBorder="1"/>
    <xf numFmtId="164" fontId="9" fillId="4" borderId="6" xfId="0" applyNumberFormat="1" applyFont="1" applyFill="1" applyBorder="1" applyAlignment="1">
      <alignment horizontal="right" indent="1"/>
    </xf>
    <xf numFmtId="1" fontId="3" fillId="0" borderId="0" xfId="0" applyFont="1" applyAlignment="1">
      <alignment horizontal="center"/>
    </xf>
    <xf numFmtId="1" fontId="3" fillId="0" borderId="0" xfId="0" applyFont="1" applyFill="1" applyBorder="1" applyAlignment="1">
      <alignment horizontal="center"/>
    </xf>
    <xf numFmtId="1" fontId="9" fillId="0" borderId="0" xfId="0" applyFont="1" applyAlignment="1">
      <alignment horizontal="center"/>
    </xf>
    <xf numFmtId="1" fontId="3" fillId="4" borderId="7" xfId="0" applyFont="1" applyFill="1" applyBorder="1" applyAlignment="1">
      <alignment horizontal="right" indent="1"/>
    </xf>
    <xf numFmtId="164" fontId="10" fillId="4" borderId="19" xfId="0" applyNumberFormat="1" applyFont="1" applyFill="1" applyBorder="1" applyAlignment="1">
      <alignment horizontal="right" indent="1"/>
    </xf>
    <xf numFmtId="165" fontId="3" fillId="4" borderId="4" xfId="0" applyNumberFormat="1" applyFont="1" applyFill="1" applyBorder="1"/>
    <xf numFmtId="1" fontId="3" fillId="4" borderId="4" xfId="0" applyFont="1" applyFill="1" applyBorder="1"/>
    <xf numFmtId="165" fontId="3" fillId="4" borderId="7" xfId="0" applyNumberFormat="1" applyFont="1" applyFill="1" applyBorder="1"/>
    <xf numFmtId="1" fontId="3" fillId="4" borderId="7" xfId="0" applyFont="1" applyFill="1" applyBorder="1"/>
    <xf numFmtId="165" fontId="3" fillId="4" borderId="20" xfId="0" applyNumberFormat="1" applyFont="1" applyFill="1" applyBorder="1"/>
    <xf numFmtId="164" fontId="2" fillId="4" borderId="22" xfId="0" applyNumberFormat="1" applyFont="1" applyFill="1" applyBorder="1" applyAlignment="1">
      <alignment horizontal="right" indent="1"/>
    </xf>
    <xf numFmtId="1" fontId="3" fillId="4" borderId="16" xfId="0" applyFont="1" applyFill="1" applyBorder="1" applyAlignment="1">
      <alignment horizontal="center"/>
    </xf>
    <xf numFmtId="164" fontId="9" fillId="4" borderId="5" xfId="0" applyNumberFormat="1" applyFont="1" applyFill="1" applyBorder="1" applyAlignment="1">
      <alignment horizontal="right" indent="1"/>
    </xf>
    <xf numFmtId="164" fontId="9" fillId="4" borderId="8" xfId="0" applyNumberFormat="1" applyFont="1" applyFill="1" applyBorder="1" applyAlignment="1">
      <alignment horizontal="right" indent="1"/>
    </xf>
    <xf numFmtId="165" fontId="8" fillId="4" borderId="4" xfId="0" applyNumberFormat="1" applyFont="1" applyFill="1" applyBorder="1" applyAlignment="1">
      <alignment horizontal="center"/>
    </xf>
    <xf numFmtId="165" fontId="8" fillId="4" borderId="6" xfId="0" applyNumberFormat="1" applyFont="1" applyFill="1" applyBorder="1" applyAlignment="1">
      <alignment horizontal="center"/>
    </xf>
    <xf numFmtId="1" fontId="3" fillId="2" borderId="10" xfId="0" applyFont="1" applyFill="1" applyBorder="1" applyAlignment="1">
      <alignment horizontal="center"/>
    </xf>
    <xf numFmtId="1" fontId="3" fillId="2" borderId="11" xfId="0" applyFont="1" applyFill="1" applyBorder="1" applyAlignment="1">
      <alignment horizontal="center"/>
    </xf>
    <xf numFmtId="1" fontId="3" fillId="2" borderId="12" xfId="0" applyFont="1" applyFill="1" applyBorder="1" applyAlignment="1">
      <alignment horizontal="center"/>
    </xf>
    <xf numFmtId="1" fontId="8" fillId="4" borderId="2" xfId="0" applyFont="1" applyFill="1" applyBorder="1" applyAlignment="1">
      <alignment horizontal="center"/>
    </xf>
    <xf numFmtId="1" fontId="8" fillId="4" borderId="3" xfId="0" applyFont="1" applyFill="1" applyBorder="1" applyAlignment="1">
      <alignment horizontal="center"/>
    </xf>
    <xf numFmtId="1" fontId="11" fillId="0" borderId="0" xfId="0" applyFont="1"/>
    <xf numFmtId="165" fontId="2" fillId="0" borderId="0" xfId="0" applyNumberFormat="1" applyFont="1"/>
    <xf numFmtId="1" fontId="12" fillId="0" borderId="0" xfId="0" applyFont="1"/>
    <xf numFmtId="1" fontId="3" fillId="4" borderId="1" xfId="0" applyFont="1" applyFill="1" applyBorder="1" applyAlignment="1">
      <alignment horizontal="right" indent="1"/>
    </xf>
    <xf numFmtId="164" fontId="3" fillId="4" borderId="2" xfId="0" applyNumberFormat="1" applyFont="1" applyFill="1" applyBorder="1" applyAlignment="1">
      <alignment horizontal="right" indent="1"/>
    </xf>
    <xf numFmtId="1" fontId="3" fillId="4" borderId="2" xfId="0" applyFont="1" applyFill="1" applyBorder="1" applyAlignment="1">
      <alignment horizontal="right" indent="1"/>
    </xf>
    <xf numFmtId="1" fontId="3" fillId="4" borderId="2" xfId="0" applyFont="1" applyFill="1" applyBorder="1"/>
    <xf numFmtId="1" fontId="3" fillId="4" borderId="3" xfId="0" applyFont="1" applyFill="1" applyBorder="1" applyAlignment="1">
      <alignment horizontal="right" indent="1"/>
    </xf>
    <xf numFmtId="1" fontId="3" fillId="4" borderId="5" xfId="0" applyFont="1" applyFill="1" applyBorder="1" applyAlignment="1">
      <alignment horizontal="right" indent="1"/>
    </xf>
    <xf numFmtId="1" fontId="3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/>
    <xf numFmtId="164" fontId="6" fillId="4" borderId="14" xfId="0" applyNumberFormat="1" applyFont="1" applyFill="1" applyBorder="1"/>
    <xf numFmtId="1" fontId="2" fillId="4" borderId="16" xfId="0" applyFont="1" applyFill="1" applyBorder="1" applyAlignment="1">
      <alignment horizontal="right" indent="1"/>
    </xf>
    <xf numFmtId="165" fontId="2" fillId="4" borderId="17" xfId="0" applyNumberFormat="1" applyFont="1" applyFill="1" applyBorder="1" applyAlignment="1">
      <alignment horizontal="right" indent="1"/>
    </xf>
    <xf numFmtId="1" fontId="2" fillId="4" borderId="1" xfId="0" applyFont="1" applyFill="1" applyBorder="1"/>
    <xf numFmtId="1" fontId="2" fillId="4" borderId="13" xfId="0" applyFont="1" applyFill="1" applyBorder="1" applyAlignment="1">
      <alignment horizontal="right" indent="1"/>
    </xf>
    <xf numFmtId="164" fontId="9" fillId="4" borderId="14" xfId="0" applyNumberFormat="1" applyFont="1" applyFill="1" applyBorder="1" applyAlignment="1">
      <alignment horizontal="right" indent="1"/>
    </xf>
    <xf numFmtId="164" fontId="2" fillId="4" borderId="15" xfId="0" applyNumberFormat="1" applyFont="1" applyFill="1" applyBorder="1" applyAlignment="1">
      <alignment horizontal="right" indent="1"/>
    </xf>
    <xf numFmtId="164" fontId="10" fillId="4" borderId="12" xfId="0" applyNumberFormat="1" applyFont="1" applyFill="1" applyBorder="1" applyAlignment="1">
      <alignment horizontal="right" indent="1"/>
    </xf>
    <xf numFmtId="1" fontId="13" fillId="5" borderId="5" xfId="0" applyFont="1" applyFill="1" applyBorder="1" applyAlignment="1">
      <alignment horizontal="center" vertical="center" wrapText="1"/>
    </xf>
    <xf numFmtId="1" fontId="14" fillId="0" borderId="0" xfId="0" applyFont="1"/>
    <xf numFmtId="1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C3C3"/>
      <color rgb="FFE0E0E0"/>
      <color rgb="FFCDCDCD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739570164348921E-2"/>
          <c:y val="0.12910679611650486"/>
          <c:w val="0.73289133986928101"/>
          <c:h val="0.742566738495805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'Girls and Boys Mean''s'!$C$24</c:f>
              <c:strCache>
                <c:ptCount val="1"/>
                <c:pt idx="0">
                  <c:v>NSL/ML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6167728758169934"/>
                  <c:y val="-0.77046789586947317"/>
                </c:manualLayout>
              </c:layout>
              <c:numFmt formatCode="General" sourceLinked="0"/>
              <c:spPr>
                <a:solidFill>
                  <a:schemeClr val="bg1">
                    <a:lumMod val="95000"/>
                  </a:schemeClr>
                </a:solidFill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'Girls and Boys Mean''s'!$B$26:$B$35</c:f>
              <c:numCache>
                <c:formatCode>0</c:formatCode>
                <c:ptCount val="10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</c:numCache>
            </c:numRef>
          </c:xVal>
          <c:yVal>
            <c:numRef>
              <c:f>'Girls and Boys Mean''s'!$C$26:$C$35</c:f>
              <c:numCache>
                <c:formatCode>0.0</c:formatCode>
                <c:ptCount val="10"/>
                <c:pt idx="0">
                  <c:v>36</c:v>
                </c:pt>
                <c:pt idx="1">
                  <c:v>35.1</c:v>
                </c:pt>
                <c:pt idx="2">
                  <c:v>34.700000000000003</c:v>
                </c:pt>
                <c:pt idx="3">
                  <c:v>34.700000000000003</c:v>
                </c:pt>
                <c:pt idx="4">
                  <c:v>34.700000000000003</c:v>
                </c:pt>
                <c:pt idx="5">
                  <c:v>33.799999999999997</c:v>
                </c:pt>
                <c:pt idx="6">
                  <c:v>33.200000000000003</c:v>
                </c:pt>
                <c:pt idx="7">
                  <c:v>33.200000000000003</c:v>
                </c:pt>
                <c:pt idx="8">
                  <c:v>33.200000000000003</c:v>
                </c:pt>
                <c:pt idx="9">
                  <c:v>32.9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45760"/>
        <c:axId val="78046336"/>
      </c:scatterChart>
      <c:valAx>
        <c:axId val="78045760"/>
        <c:scaling>
          <c:orientation val="minMax"/>
          <c:min val="6"/>
        </c:scaling>
        <c:delete val="0"/>
        <c:axPos val="b"/>
        <c:majorGridlines>
          <c:spPr>
            <a:ln>
              <a:solidFill>
                <a:srgbClr val="E0E0E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Chronological Age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E0E0E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46336"/>
        <c:crosses val="autoZero"/>
        <c:crossBetween val="midCat"/>
        <c:majorUnit val="1"/>
      </c:valAx>
      <c:valAx>
        <c:axId val="78046336"/>
        <c:scaling>
          <c:orientation val="minMax"/>
        </c:scaling>
        <c:delete val="0"/>
        <c:axPos val="l"/>
        <c:majorGridlines>
          <c:spPr>
            <a:ln w="3175">
              <a:solidFill>
                <a:srgbClr val="E0E0E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a-DK"/>
                  <a:t>Degrees</a:t>
                </a:r>
              </a:p>
            </c:rich>
          </c:tx>
          <c:layout>
            <c:manualLayout>
              <c:xMode val="edge"/>
              <c:yMode val="edge"/>
              <c:x val="1.2450980392156863E-2"/>
              <c:y val="4.8807260155574753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ln w="3175">
            <a:solidFill>
              <a:srgbClr val="E0E0E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45760"/>
        <c:crosses val="autoZero"/>
        <c:crossBetween val="midCat"/>
      </c:valAx>
      <c:spPr>
        <a:solidFill>
          <a:srgbClr val="CDCDCD"/>
        </a:solidFill>
        <a:ln w="12700">
          <a:solidFill>
            <a:srgbClr val="C3C3C3"/>
          </a:solidFill>
          <a:prstDash val="solid"/>
        </a:ln>
        <a:effectLst>
          <a:innerShdw blurRad="63500" dist="50800" dir="18900000">
            <a:srgbClr val="7F7F7F">
              <a:alpha val="49804"/>
            </a:srgbClr>
          </a:innerShdw>
        </a:effectLst>
      </c:spPr>
    </c:plotArea>
    <c:legend>
      <c:legendPos val="r"/>
      <c:layout>
        <c:manualLayout>
          <c:xMode val="edge"/>
          <c:yMode val="edge"/>
          <c:x val="0.81976503267973855"/>
          <c:y val="0.12320641903774046"/>
          <c:w val="0.16182048040455121"/>
          <c:h val="0.20925204618750409"/>
        </c:manualLayout>
      </c:layout>
      <c:overlay val="0"/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3C3C3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44771241830061E-2"/>
          <c:y val="0.13666146070155322"/>
          <c:w val="0.73227383863080686"/>
          <c:h val="0.7332916856124257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'Girls and Boys Mean''s'!$C$70</c:f>
              <c:strCache>
                <c:ptCount val="1"/>
                <c:pt idx="0">
                  <c:v>NSL/ML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646014705882353"/>
                  <c:y val="-0.6583741411244548"/>
                </c:manualLayout>
              </c:layout>
              <c:numFmt formatCode="General" sourceLinked="0"/>
              <c:spPr>
                <a:solidFill>
                  <a:schemeClr val="bg1">
                    <a:lumMod val="95000"/>
                  </a:schemeClr>
                </a:solidFill>
                <a:ln w="12700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'Girls and Boys Mean''s'!$B$72:$B$80</c:f>
              <c:numCache>
                <c:formatCode>0</c:formatCode>
                <c:ptCount val="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</c:numCache>
            </c:numRef>
          </c:xVal>
          <c:yVal>
            <c:numRef>
              <c:f>'Girls and Boys Mean''s'!$C$72:$C$80</c:f>
              <c:numCache>
                <c:formatCode>0.0</c:formatCode>
                <c:ptCount val="9"/>
                <c:pt idx="0">
                  <c:v>36.700000000000003</c:v>
                </c:pt>
                <c:pt idx="1">
                  <c:v>35.4</c:v>
                </c:pt>
                <c:pt idx="2">
                  <c:v>35.299999999999997</c:v>
                </c:pt>
                <c:pt idx="3">
                  <c:v>35.299999999999997</c:v>
                </c:pt>
                <c:pt idx="4">
                  <c:v>34.799999999999997</c:v>
                </c:pt>
                <c:pt idx="5">
                  <c:v>34.1</c:v>
                </c:pt>
                <c:pt idx="6">
                  <c:v>34.299999999999997</c:v>
                </c:pt>
                <c:pt idx="7">
                  <c:v>33.700000000000003</c:v>
                </c:pt>
                <c:pt idx="8">
                  <c:v>32.4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48064"/>
        <c:axId val="78048640"/>
      </c:scatterChart>
      <c:valAx>
        <c:axId val="78048064"/>
        <c:scaling>
          <c:orientation val="minMax"/>
          <c:min val="6"/>
        </c:scaling>
        <c:delete val="0"/>
        <c:axPos val="b"/>
        <c:majorGridlines>
          <c:spPr>
            <a:ln>
              <a:solidFill>
                <a:srgbClr val="E0E0E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Chronological Age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E0E0E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48640"/>
        <c:crosses val="autoZero"/>
        <c:crossBetween val="midCat"/>
        <c:majorUnit val="1"/>
      </c:valAx>
      <c:valAx>
        <c:axId val="78048640"/>
        <c:scaling>
          <c:orientation val="minMax"/>
        </c:scaling>
        <c:delete val="0"/>
        <c:axPos val="l"/>
        <c:majorGridlines>
          <c:spPr>
            <a:ln w="3175">
              <a:solidFill>
                <a:srgbClr val="E0E0E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a-DK"/>
                  <a:t>Degrees</a:t>
                </a:r>
              </a:p>
            </c:rich>
          </c:tx>
          <c:layout>
            <c:manualLayout>
              <c:xMode val="edge"/>
              <c:yMode val="edge"/>
              <c:x val="6.2254901960784315E-3"/>
              <c:y val="4.0496873126017303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ln w="3175">
            <a:solidFill>
              <a:srgbClr val="E0E0E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48064"/>
        <c:crosses val="autoZero"/>
        <c:crossBetween val="midCat"/>
      </c:valAx>
      <c:spPr>
        <a:solidFill>
          <a:srgbClr val="CDCDCD"/>
        </a:solidFill>
        <a:ln w="12700">
          <a:solidFill>
            <a:srgbClr val="C3C3C3"/>
          </a:solidFill>
          <a:prstDash val="solid"/>
        </a:ln>
        <a:effectLst>
          <a:innerShdw blurRad="63500" dist="50800" dir="18900000">
            <a:srgbClr val="7F7F7F">
              <a:alpha val="49804"/>
            </a:srgbClr>
          </a:innerShdw>
        </a:effectLst>
      </c:spPr>
    </c:plotArea>
    <c:legend>
      <c:legendPos val="r"/>
      <c:layout>
        <c:manualLayout>
          <c:xMode val="edge"/>
          <c:yMode val="edge"/>
          <c:x val="0.81250898692810458"/>
          <c:y val="0.14188117991166058"/>
          <c:w val="0.16258905228758169"/>
          <c:h val="0.19889540184968085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C3C3C3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400" b="0"/>
              <a:t>NSL/ML  </a:t>
            </a:r>
            <a:r>
              <a:rPr lang="en-US" sz="1000" b="0" baseline="0"/>
              <a:t>The angle between the nasion sella line and the mandibular line </a:t>
            </a:r>
            <a:endParaRPr lang="en-US" sz="1400" b="0"/>
          </a:p>
        </c:rich>
      </c:tx>
      <c:layout>
        <c:manualLayout>
          <c:xMode val="edge"/>
          <c:yMode val="edge"/>
          <c:x val="0.18280732326491977"/>
          <c:y val="7.7294685990338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9315721390727"/>
          <c:y val="0.17208151434792857"/>
          <c:w val="0.68801322536179232"/>
          <c:h val="0.613899058286831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'Girls and Boys Mean''s'!$T$6</c:f>
              <c:strCache>
                <c:ptCount val="1"/>
                <c:pt idx="0">
                  <c:v>Girls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'Girls and Boys Mean''s'!$S$7:$S$21</c:f>
              <c:numCache>
                <c:formatCode>0</c:formatCode>
                <c:ptCount val="1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</c:numCache>
            </c:numRef>
          </c:xVal>
          <c:yVal>
            <c:numRef>
              <c:f>'Girls and Boys Mean''s'!$T$7:$T$21</c:f>
              <c:numCache>
                <c:formatCode>0.0</c:formatCode>
                <c:ptCount val="15"/>
                <c:pt idx="0">
                  <c:v>33.571574074074071</c:v>
                </c:pt>
                <c:pt idx="1">
                  <c:v>33.088333333333331</c:v>
                </c:pt>
                <c:pt idx="2">
                  <c:v>32.643657407407403</c:v>
                </c:pt>
                <c:pt idx="3">
                  <c:v>32.23833333333333</c:v>
                </c:pt>
                <c:pt idx="4">
                  <c:v>31.868425925925923</c:v>
                </c:pt>
                <c:pt idx="5">
                  <c:v>31.376527777777774</c:v>
                </c:pt>
                <c:pt idx="6">
                  <c:v>30.783888888888889</c:v>
                </c:pt>
                <c:pt idx="7">
                  <c:v>30.364398148148148</c:v>
                </c:pt>
                <c:pt idx="8">
                  <c:v>30.171574074074073</c:v>
                </c:pt>
                <c:pt idx="9">
                  <c:v>30.071620370370368</c:v>
                </c:pt>
                <c:pt idx="10">
                  <c:v>30.023611111111109</c:v>
                </c:pt>
                <c:pt idx="11">
                  <c:v>30.003148148148146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'Girls and Boys Mean''s'!$U$6</c:f>
              <c:strCache>
                <c:ptCount val="1"/>
                <c:pt idx="0">
                  <c:v>Boys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'Girls and Boys Mean''s'!$S$7:$S$21</c:f>
              <c:numCache>
                <c:formatCode>0</c:formatCode>
                <c:ptCount val="1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</c:numCache>
            </c:numRef>
          </c:xVal>
          <c:yVal>
            <c:numRef>
              <c:f>'Girls and Boys Mean''s'!$U$7:$U$21</c:f>
              <c:numCache>
                <c:formatCode>0.0</c:formatCode>
                <c:ptCount val="15"/>
                <c:pt idx="0">
                  <c:v>31.163051696040057</c:v>
                </c:pt>
                <c:pt idx="1">
                  <c:v>30.834203390400031</c:v>
                </c:pt>
                <c:pt idx="2">
                  <c:v>30.539167016683191</c:v>
                </c:pt>
                <c:pt idx="3">
                  <c:v>30.267580853816302</c:v>
                </c:pt>
                <c:pt idx="4">
                  <c:v>30.011264595688921</c:v>
                </c:pt>
                <c:pt idx="5">
                  <c:v>29.763128643671983</c:v>
                </c:pt>
                <c:pt idx="6">
                  <c:v>29.457185195141214</c:v>
                </c:pt>
                <c:pt idx="7">
                  <c:v>28.998542699215406</c:v>
                </c:pt>
                <c:pt idx="8">
                  <c:v>28.516995346180341</c:v>
                </c:pt>
                <c:pt idx="9">
                  <c:v>28.212142605130964</c:v>
                </c:pt>
                <c:pt idx="10">
                  <c:v>28.100890442028867</c:v>
                </c:pt>
                <c:pt idx="11">
                  <c:v>28.045809714218514</c:v>
                </c:pt>
                <c:pt idx="12">
                  <c:v>28.015815258480202</c:v>
                </c:pt>
                <c:pt idx="13">
                  <c:v>28.002181414962788</c:v>
                </c:pt>
                <c:pt idx="14">
                  <c:v>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50368"/>
        <c:axId val="78050944"/>
      </c:scatterChart>
      <c:valAx>
        <c:axId val="78050368"/>
        <c:scaling>
          <c:orientation val="minMax"/>
          <c:min val="5"/>
        </c:scaling>
        <c:delete val="0"/>
        <c:axPos val="b"/>
        <c:majorGridlines>
          <c:spPr>
            <a:ln w="19050">
              <a:solidFill>
                <a:srgbClr val="E0E0E0"/>
              </a:solidFill>
            </a:ln>
          </c:spPr>
        </c:majorGridlines>
        <c:minorGridlines>
          <c:spPr>
            <a:ln w="3175">
              <a:solidFill>
                <a:srgbClr val="E0E0E0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Skeletal Age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>
            <a:solidFill>
              <a:srgbClr val="DFDFDF"/>
            </a:solidFill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78050944"/>
        <c:crosses val="autoZero"/>
        <c:crossBetween val="midCat"/>
      </c:valAx>
      <c:valAx>
        <c:axId val="78050944"/>
        <c:scaling>
          <c:orientation val="minMax"/>
          <c:max val="35"/>
          <c:min val="25"/>
        </c:scaling>
        <c:delete val="0"/>
        <c:axPos val="l"/>
        <c:majorGridlines>
          <c:spPr>
            <a:ln w="19050">
              <a:solidFill>
                <a:srgbClr val="E0E0E0"/>
              </a:solidFill>
            </a:ln>
          </c:spPr>
        </c:majorGridlines>
        <c:minorGridlines>
          <c:spPr>
            <a:ln w="3175">
              <a:solidFill>
                <a:srgbClr val="E0E0E0"/>
              </a:solidFill>
            </a:ln>
          </c:spPr>
        </c:min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da-DK" b="0"/>
                  <a:t>Degrees</a:t>
                </a:r>
              </a:p>
            </c:rich>
          </c:tx>
          <c:layout>
            <c:manualLayout>
              <c:xMode val="edge"/>
              <c:yMode val="edge"/>
              <c:x val="2.2223226195086269E-2"/>
              <c:y val="5.9902468713149984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ln>
            <a:solidFill>
              <a:srgbClr val="DFDFDF"/>
            </a:solidFill>
          </a:ln>
        </c:spPr>
        <c:crossAx val="78050368"/>
        <c:crosses val="autoZero"/>
        <c:crossBetween val="midCat"/>
        <c:majorUnit val="1"/>
        <c:minorUnit val="1"/>
      </c:valAx>
      <c:spPr>
        <a:solidFill>
          <a:srgbClr val="CDCDCD"/>
        </a:solidFill>
        <a:ln w="19050">
          <a:solidFill>
            <a:srgbClr val="C3C3C3"/>
          </a:solidFill>
        </a:ln>
        <a:effectLst>
          <a:innerShdw blurRad="63500" dist="50800" dir="18900000">
            <a:srgbClr val="7F7F7F">
              <a:alpha val="49804"/>
            </a:srgbClr>
          </a:innerShdw>
        </a:effectLst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C3C3C3"/>
    </a:solidFill>
    <a:ln w="25400" cap="sq" cmpd="thinThick">
      <a:solidFill>
        <a:srgbClr val="C3C3C3"/>
      </a:solidFill>
      <a:round/>
    </a:ln>
  </c:spPr>
  <c:txPr>
    <a:bodyPr/>
    <a:lstStyle/>
    <a:p>
      <a:pPr>
        <a:defRPr>
          <a:latin typeface="Segoe UI" pitchFamily="34" charset="0"/>
          <a:cs typeface="Segoe UI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400" b="0"/>
              <a:t>NSL/ML  </a:t>
            </a:r>
            <a:r>
              <a:rPr lang="en-US" sz="1000" b="0"/>
              <a:t>The angle between the nasion sella line and the mandibular line</a:t>
            </a:r>
            <a:endParaRPr lang="en-US" sz="1400" b="0"/>
          </a:p>
        </c:rich>
      </c:tx>
      <c:layout>
        <c:manualLayout>
          <c:xMode val="edge"/>
          <c:yMode val="edge"/>
          <c:x val="0.20780730533683289"/>
          <c:y val="7.72936053447864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9315721390727"/>
          <c:y val="0.17208151434792857"/>
          <c:w val="0.68801322536179232"/>
          <c:h val="0.613899058286831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'Girls and Boys Mean''s'!$T$27</c:f>
              <c:strCache>
                <c:ptCount val="1"/>
                <c:pt idx="0">
                  <c:v>Girls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'Girls and Boys Mean''s'!$S$29:$S$42</c:f>
              <c:numCache>
                <c:formatCode>0</c:formatCode>
                <c:ptCount val="1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</c:numCache>
            </c:numRef>
          </c:xVal>
          <c:yVal>
            <c:numRef>
              <c:f>'Girls and Boys Mean''s'!$T$29:$T$42</c:f>
              <c:numCache>
                <c:formatCode>0.00</c:formatCode>
                <c:ptCount val="14"/>
                <c:pt idx="0">
                  <c:v>-0.48324074074074019</c:v>
                </c:pt>
                <c:pt idx="1">
                  <c:v>-0.44467592592592808</c:v>
                </c:pt>
                <c:pt idx="2">
                  <c:v>-0.40532407407407334</c:v>
                </c:pt>
                <c:pt idx="3">
                  <c:v>-0.36990740740740691</c:v>
                </c:pt>
                <c:pt idx="4">
                  <c:v>-0.49189814814814881</c:v>
                </c:pt>
                <c:pt idx="5">
                  <c:v>-0.59263888888888516</c:v>
                </c:pt>
                <c:pt idx="6">
                  <c:v>-0.41949074074074133</c:v>
                </c:pt>
                <c:pt idx="7">
                  <c:v>-0.19282407407407476</c:v>
                </c:pt>
                <c:pt idx="8">
                  <c:v>-9.9953703703704377E-2</c:v>
                </c:pt>
                <c:pt idx="9">
                  <c:v>-4.8009259259259807E-2</c:v>
                </c:pt>
                <c:pt idx="10">
                  <c:v>-2.0462962962962905E-2</c:v>
                </c:pt>
                <c:pt idx="11">
                  <c:v>-3.1481481481456797E-3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'Girls and Boys Mean''s'!$U$27</c:f>
              <c:strCache>
                <c:ptCount val="1"/>
                <c:pt idx="0">
                  <c:v>Boys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'Girls and Boys Mean''s'!$S$29:$S$42</c:f>
              <c:numCache>
                <c:formatCode>0</c:formatCode>
                <c:ptCount val="1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</c:numCache>
            </c:numRef>
          </c:xVal>
          <c:yVal>
            <c:numRef>
              <c:f>'Girls and Boys Mean''s'!$U$29:$U$42</c:f>
              <c:numCache>
                <c:formatCode>0.00</c:formatCode>
                <c:ptCount val="14"/>
                <c:pt idx="0">
                  <c:v>-0.32884830564002598</c:v>
                </c:pt>
                <c:pt idx="1">
                  <c:v>-0.29503637371684022</c:v>
                </c:pt>
                <c:pt idx="2">
                  <c:v>-0.27158616286688897</c:v>
                </c:pt>
                <c:pt idx="3">
                  <c:v>-0.25631625812738079</c:v>
                </c:pt>
                <c:pt idx="4">
                  <c:v>-0.24813595201693772</c:v>
                </c:pt>
                <c:pt idx="5">
                  <c:v>-0.30594344853076905</c:v>
                </c:pt>
                <c:pt idx="6">
                  <c:v>-0.45864249592580819</c:v>
                </c:pt>
                <c:pt idx="7">
                  <c:v>-0.48154735303506513</c:v>
                </c:pt>
                <c:pt idx="8">
                  <c:v>-0.30485274104937687</c:v>
                </c:pt>
                <c:pt idx="9">
                  <c:v>-0.11125216310209751</c:v>
                </c:pt>
                <c:pt idx="10">
                  <c:v>-5.508072781035267E-2</c:v>
                </c:pt>
                <c:pt idx="11">
                  <c:v>-2.9994455738311387E-2</c:v>
                </c:pt>
                <c:pt idx="12">
                  <c:v>-1.363384351741459E-2</c:v>
                </c:pt>
                <c:pt idx="13">
                  <c:v>-2.1814149627878976E-3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38080"/>
        <c:axId val="133038656"/>
      </c:scatterChart>
      <c:valAx>
        <c:axId val="133038080"/>
        <c:scaling>
          <c:orientation val="minMax"/>
          <c:min val="5"/>
        </c:scaling>
        <c:delete val="0"/>
        <c:axPos val="b"/>
        <c:majorGridlines>
          <c:spPr>
            <a:ln w="19050">
              <a:solidFill>
                <a:srgbClr val="E0E0E0"/>
              </a:solidFill>
            </a:ln>
          </c:spPr>
        </c:majorGridlines>
        <c:minorGridlines>
          <c:spPr>
            <a:ln w="3175">
              <a:solidFill>
                <a:srgbClr val="E0E0E0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Skeletal Age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>
            <a:solidFill>
              <a:srgbClr val="DFDFDF"/>
            </a:solidFill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133038656"/>
        <c:crosses val="max"/>
        <c:crossBetween val="midCat"/>
      </c:valAx>
      <c:valAx>
        <c:axId val="133038656"/>
        <c:scaling>
          <c:orientation val="maxMin"/>
          <c:max val="0"/>
          <c:min val="-1"/>
        </c:scaling>
        <c:delete val="0"/>
        <c:axPos val="l"/>
        <c:majorGridlines>
          <c:spPr>
            <a:ln w="19050">
              <a:solidFill>
                <a:srgbClr val="E0E0E0"/>
              </a:solidFill>
            </a:ln>
          </c:spPr>
        </c:majorGridlines>
        <c:minorGridlines>
          <c:spPr>
            <a:ln w="3175">
              <a:solidFill>
                <a:srgbClr val="E0E0E0"/>
              </a:solidFill>
            </a:ln>
          </c:spPr>
        </c:min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da-DK" b="0"/>
                  <a:t>Degrees/Yr</a:t>
                </a:r>
              </a:p>
            </c:rich>
          </c:tx>
          <c:layout>
            <c:manualLayout>
              <c:xMode val="edge"/>
              <c:yMode val="edge"/>
              <c:x val="2.2223226195086269E-2"/>
              <c:y val="5.9902468713149984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rgbClr val="DFDFDF"/>
            </a:solidFill>
          </a:ln>
        </c:spPr>
        <c:crossAx val="133038080"/>
        <c:crosses val="autoZero"/>
        <c:crossBetween val="midCat"/>
        <c:majorUnit val="0.2"/>
        <c:minorUnit val="0.1"/>
      </c:valAx>
      <c:spPr>
        <a:solidFill>
          <a:srgbClr val="CDCDCD"/>
        </a:solidFill>
        <a:ln w="19050">
          <a:solidFill>
            <a:srgbClr val="C3C3C3"/>
          </a:solidFill>
        </a:ln>
        <a:effectLst>
          <a:innerShdw blurRad="63500" dist="50800" dir="18900000">
            <a:schemeClr val="bg1">
              <a:lumMod val="50000"/>
              <a:alpha val="50000"/>
            </a:schemeClr>
          </a:innerShdw>
        </a:effectLst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C3C3C3"/>
    </a:solidFill>
    <a:ln w="25400" cap="sq" cmpd="thinThick">
      <a:solidFill>
        <a:srgbClr val="C3C3C3"/>
      </a:solidFill>
      <a:round/>
    </a:ln>
  </c:spPr>
  <c:txPr>
    <a:bodyPr/>
    <a:lstStyle/>
    <a:p>
      <a:pPr>
        <a:defRPr>
          <a:latin typeface="Segoe UI" pitchFamily="34" charset="0"/>
          <a:cs typeface="Segoe UI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23</xdr:row>
      <xdr:rowOff>0</xdr:rowOff>
    </xdr:from>
    <xdr:to>
      <xdr:col>15</xdr:col>
      <xdr:colOff>405000</xdr:colOff>
      <xdr:row>45</xdr:row>
      <xdr:rowOff>145650</xdr:rowOff>
    </xdr:to>
    <xdr:graphicFrame macro="">
      <xdr:nvGraphicFramePr>
        <xdr:cNvPr id="20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69</xdr:row>
      <xdr:rowOff>0</xdr:rowOff>
    </xdr:from>
    <xdr:to>
      <xdr:col>15</xdr:col>
      <xdr:colOff>405000</xdr:colOff>
      <xdr:row>91</xdr:row>
      <xdr:rowOff>155175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114300</xdr:colOff>
      <xdr:row>4</xdr:row>
      <xdr:rowOff>0</xdr:rowOff>
    </xdr:from>
    <xdr:to>
      <xdr:col>28</xdr:col>
      <xdr:colOff>419100</xdr:colOff>
      <xdr:row>22</xdr:row>
      <xdr:rowOff>0</xdr:rowOff>
    </xdr:to>
    <xdr:graphicFrame macro="">
      <xdr:nvGraphicFramePr>
        <xdr:cNvPr id="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114300</xdr:colOff>
      <xdr:row>25</xdr:row>
      <xdr:rowOff>0</xdr:rowOff>
    </xdr:from>
    <xdr:to>
      <xdr:col>28</xdr:col>
      <xdr:colOff>419100</xdr:colOff>
      <xdr:row>43</xdr:row>
      <xdr:rowOff>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0.49926</cdr:x>
      <cdr:y>0.49976</cdr:y>
    </cdr:from>
    <cdr:to>
      <cdr:x>0.50889</cdr:x>
      <cdr:y>0.54443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7883" y="2021489"/>
          <a:ext cx="75131" cy="180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94"/>
  <sheetViews>
    <sheetView showGridLines="0" tabSelected="1" workbookViewId="0">
      <selection activeCell="I48" sqref="I48"/>
    </sheetView>
  </sheetViews>
  <sheetFormatPr defaultColWidth="11.42578125" defaultRowHeight="12.75" x14ac:dyDescent="0.2"/>
  <cols>
    <col min="2" max="15" width="8.5703125" customWidth="1"/>
    <col min="16" max="16" width="9.28515625" customWidth="1"/>
    <col min="17" max="17" width="8.5703125" customWidth="1"/>
    <col min="18" max="18" width="9.140625"/>
    <col min="19" max="19" width="3.7109375" customWidth="1"/>
    <col min="20" max="21" width="5.7109375" customWidth="1"/>
    <col min="22" max="29" width="9.140625"/>
    <col min="30" max="31" width="11.42578125" customWidth="1"/>
  </cols>
  <sheetData>
    <row r="3" spans="2:30" ht="14.25" x14ac:dyDescent="0.25">
      <c r="B3" s="105" t="s">
        <v>6</v>
      </c>
      <c r="C3" s="60" t="s">
        <v>49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</row>
    <row r="4" spans="2:30" ht="15" thickBot="1" x14ac:dyDescent="0.3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2:30" ht="15" thickBot="1" x14ac:dyDescent="0.3">
      <c r="B5" s="24" t="s">
        <v>10</v>
      </c>
      <c r="C5" s="25">
        <v>0</v>
      </c>
      <c r="D5" s="25">
        <v>0.1</v>
      </c>
      <c r="E5" s="25">
        <v>0.2</v>
      </c>
      <c r="F5" s="25">
        <v>0.3</v>
      </c>
      <c r="G5" s="25">
        <v>0.4</v>
      </c>
      <c r="H5" s="25">
        <v>0.5</v>
      </c>
      <c r="I5" s="25">
        <v>0.6</v>
      </c>
      <c r="J5" s="25">
        <v>0.7</v>
      </c>
      <c r="K5" s="25">
        <v>0.8</v>
      </c>
      <c r="L5" s="25">
        <v>0.9</v>
      </c>
      <c r="M5" s="26" t="s">
        <v>16</v>
      </c>
      <c r="N5" s="27"/>
      <c r="O5" s="28" t="s">
        <v>16</v>
      </c>
      <c r="P5" s="29" t="s">
        <v>24</v>
      </c>
      <c r="Q5" s="30" t="s">
        <v>10</v>
      </c>
      <c r="R5" s="60"/>
      <c r="S5" s="80" t="s">
        <v>14</v>
      </c>
      <c r="T5" s="81"/>
      <c r="U5" s="82"/>
      <c r="V5" s="60"/>
      <c r="W5" s="60"/>
      <c r="X5" s="60"/>
      <c r="Y5" s="60"/>
      <c r="Z5" s="60"/>
      <c r="AA5" s="60"/>
      <c r="AB5" s="60"/>
      <c r="AC5" s="60"/>
      <c r="AD5" s="60"/>
    </row>
    <row r="6" spans="2:30" ht="14.25" x14ac:dyDescent="0.25">
      <c r="B6" s="31">
        <v>6</v>
      </c>
      <c r="C6" s="32">
        <v>63</v>
      </c>
      <c r="D6" s="32">
        <v>62</v>
      </c>
      <c r="E6" s="32">
        <v>62</v>
      </c>
      <c r="F6" s="32">
        <v>61</v>
      </c>
      <c r="G6" s="32">
        <v>61</v>
      </c>
      <c r="H6" s="32">
        <v>60</v>
      </c>
      <c r="I6" s="32">
        <v>60</v>
      </c>
      <c r="J6" s="32">
        <v>60</v>
      </c>
      <c r="K6" s="32">
        <v>60</v>
      </c>
      <c r="L6" s="32">
        <v>61</v>
      </c>
      <c r="M6" s="32">
        <f t="shared" ref="M6:M21" si="0">SUM(C6:L6)</f>
        <v>610</v>
      </c>
      <c r="N6" s="32"/>
      <c r="O6" s="33" t="s">
        <v>5</v>
      </c>
      <c r="P6" s="34" t="s">
        <v>45</v>
      </c>
      <c r="Q6" s="35" t="s">
        <v>15</v>
      </c>
      <c r="R6" s="60"/>
      <c r="S6" s="1" t="s">
        <v>10</v>
      </c>
      <c r="T6" s="2" t="s">
        <v>11</v>
      </c>
      <c r="U6" s="3" t="s">
        <v>12</v>
      </c>
      <c r="V6" s="60"/>
      <c r="W6" s="60"/>
      <c r="X6" s="60"/>
      <c r="Y6" s="60"/>
      <c r="Z6" s="60"/>
      <c r="AA6" s="60"/>
      <c r="AB6" s="60"/>
      <c r="AC6" s="60"/>
      <c r="AD6" s="60"/>
    </row>
    <row r="7" spans="2:30" ht="14.25" x14ac:dyDescent="0.25">
      <c r="B7" s="36">
        <v>7</v>
      </c>
      <c r="C7" s="37">
        <v>61</v>
      </c>
      <c r="D7" s="37">
        <v>61</v>
      </c>
      <c r="E7" s="37">
        <v>61</v>
      </c>
      <c r="F7" s="37">
        <v>61</v>
      </c>
      <c r="G7" s="37">
        <v>61</v>
      </c>
      <c r="H7" s="37">
        <v>61</v>
      </c>
      <c r="I7" s="37">
        <v>60</v>
      </c>
      <c r="J7" s="37">
        <v>60</v>
      </c>
      <c r="K7" s="37">
        <v>59</v>
      </c>
      <c r="L7" s="37">
        <v>58</v>
      </c>
      <c r="M7" s="38">
        <f t="shared" si="0"/>
        <v>603</v>
      </c>
      <c r="N7" s="38"/>
      <c r="O7" s="39">
        <v>0</v>
      </c>
      <c r="P7" s="40">
        <f>C45+C41</f>
        <v>31.163051696040057</v>
      </c>
      <c r="Q7" s="41">
        <v>7</v>
      </c>
      <c r="R7" s="60"/>
      <c r="S7" s="4">
        <v>7</v>
      </c>
      <c r="T7" s="5">
        <f t="shared" ref="T7:T21" si="1">P53</f>
        <v>33.571574074074071</v>
      </c>
      <c r="U7" s="6">
        <f t="shared" ref="U7:U21" si="2">P7</f>
        <v>31.163051696040057</v>
      </c>
      <c r="V7" s="60"/>
      <c r="W7" s="60"/>
      <c r="X7" s="60"/>
      <c r="Y7" s="60"/>
      <c r="Z7" s="60"/>
      <c r="AA7" s="60"/>
      <c r="AB7" s="60"/>
      <c r="AC7" s="60"/>
      <c r="AD7" s="60"/>
    </row>
    <row r="8" spans="2:30" ht="14.25" x14ac:dyDescent="0.25">
      <c r="B8" s="36">
        <v>8</v>
      </c>
      <c r="C8" s="37">
        <v>57</v>
      </c>
      <c r="D8" s="37">
        <v>56</v>
      </c>
      <c r="E8" s="37">
        <v>55</v>
      </c>
      <c r="F8" s="37">
        <v>55</v>
      </c>
      <c r="G8" s="37">
        <v>54</v>
      </c>
      <c r="H8" s="37">
        <v>54</v>
      </c>
      <c r="I8" s="37">
        <v>53</v>
      </c>
      <c r="J8" s="37">
        <v>53</v>
      </c>
      <c r="K8" s="37">
        <v>52</v>
      </c>
      <c r="L8" s="37">
        <v>52</v>
      </c>
      <c r="M8" s="38">
        <f t="shared" si="0"/>
        <v>541</v>
      </c>
      <c r="N8" s="38"/>
      <c r="O8" s="39">
        <f>M7</f>
        <v>603</v>
      </c>
      <c r="P8" s="40">
        <f>C45+C41-(C41/N22*O8)</f>
        <v>30.834203390400031</v>
      </c>
      <c r="Q8" s="41">
        <v>8</v>
      </c>
      <c r="R8" s="60"/>
      <c r="S8" s="4">
        <v>8</v>
      </c>
      <c r="T8" s="5">
        <f t="shared" si="1"/>
        <v>33.088333333333331</v>
      </c>
      <c r="U8" s="7">
        <f t="shared" si="2"/>
        <v>30.834203390400031</v>
      </c>
      <c r="V8" s="60"/>
      <c r="W8" s="60"/>
      <c r="X8" s="60"/>
      <c r="Y8" s="60"/>
      <c r="Z8" s="60"/>
      <c r="AA8" s="60"/>
      <c r="AB8" s="60"/>
      <c r="AC8" s="60"/>
      <c r="AD8" s="60"/>
    </row>
    <row r="9" spans="2:30" ht="14.25" x14ac:dyDescent="0.25">
      <c r="B9" s="36">
        <v>9</v>
      </c>
      <c r="C9" s="37">
        <v>51</v>
      </c>
      <c r="D9" s="37">
        <v>51</v>
      </c>
      <c r="E9" s="37">
        <v>51</v>
      </c>
      <c r="F9" s="37">
        <v>50</v>
      </c>
      <c r="G9" s="37">
        <v>50</v>
      </c>
      <c r="H9" s="37">
        <v>50</v>
      </c>
      <c r="I9" s="37">
        <v>49</v>
      </c>
      <c r="J9" s="37">
        <v>49</v>
      </c>
      <c r="K9" s="37">
        <v>49</v>
      </c>
      <c r="L9" s="37">
        <v>48</v>
      </c>
      <c r="M9" s="38">
        <f t="shared" si="0"/>
        <v>498</v>
      </c>
      <c r="N9" s="38"/>
      <c r="O9" s="39">
        <f>SUM(M7,M8)</f>
        <v>1144</v>
      </c>
      <c r="P9" s="40">
        <f>C45+C41-(C41/N22*O9)</f>
        <v>30.539167016683191</v>
      </c>
      <c r="Q9" s="41">
        <v>9</v>
      </c>
      <c r="R9" s="60"/>
      <c r="S9" s="4">
        <v>9</v>
      </c>
      <c r="T9" s="5">
        <f t="shared" si="1"/>
        <v>32.643657407407403</v>
      </c>
      <c r="U9" s="6">
        <f t="shared" si="2"/>
        <v>30.539167016683191</v>
      </c>
      <c r="V9" s="60"/>
      <c r="W9" s="60"/>
      <c r="X9" s="60"/>
      <c r="Y9" s="60"/>
      <c r="Z9" s="60"/>
      <c r="AA9" s="60"/>
      <c r="AB9" s="60"/>
      <c r="AC9" s="60"/>
      <c r="AD9" s="60"/>
    </row>
    <row r="10" spans="2:30" ht="14.25" x14ac:dyDescent="0.25">
      <c r="B10" s="36">
        <v>10</v>
      </c>
      <c r="C10" s="37">
        <v>48</v>
      </c>
      <c r="D10" s="37">
        <v>48</v>
      </c>
      <c r="E10" s="37">
        <v>48</v>
      </c>
      <c r="F10" s="37">
        <v>47</v>
      </c>
      <c r="G10" s="37">
        <v>47</v>
      </c>
      <c r="H10" s="37">
        <v>47</v>
      </c>
      <c r="I10" s="37">
        <v>47</v>
      </c>
      <c r="J10" s="37">
        <v>46</v>
      </c>
      <c r="K10" s="37">
        <v>46</v>
      </c>
      <c r="L10" s="37">
        <v>46</v>
      </c>
      <c r="M10" s="38">
        <f t="shared" si="0"/>
        <v>470</v>
      </c>
      <c r="N10" s="38"/>
      <c r="O10" s="39">
        <f>SUM(M7,M8,M9)</f>
        <v>1642</v>
      </c>
      <c r="P10" s="40">
        <f>C45+C41-(C41/N22*O10)</f>
        <v>30.267580853816302</v>
      </c>
      <c r="Q10" s="41">
        <v>10</v>
      </c>
      <c r="R10" s="60"/>
      <c r="S10" s="4">
        <v>10</v>
      </c>
      <c r="T10" s="5">
        <f t="shared" si="1"/>
        <v>32.23833333333333</v>
      </c>
      <c r="U10" s="6">
        <f t="shared" si="2"/>
        <v>30.267580853816302</v>
      </c>
      <c r="V10" s="60"/>
      <c r="W10" s="60"/>
      <c r="X10" s="60"/>
      <c r="Y10" s="60"/>
      <c r="Z10" s="60"/>
      <c r="AA10" s="60"/>
      <c r="AB10" s="60"/>
      <c r="AC10" s="60"/>
      <c r="AD10" s="60"/>
    </row>
    <row r="11" spans="2:30" ht="14.25" x14ac:dyDescent="0.25">
      <c r="B11" s="36">
        <v>11</v>
      </c>
      <c r="C11" s="37">
        <v>46</v>
      </c>
      <c r="D11" s="37">
        <v>45</v>
      </c>
      <c r="E11" s="37">
        <v>45</v>
      </c>
      <c r="F11" s="37">
        <v>45</v>
      </c>
      <c r="G11" s="37">
        <v>45</v>
      </c>
      <c r="H11" s="37">
        <v>45</v>
      </c>
      <c r="I11" s="37">
        <v>45</v>
      </c>
      <c r="J11" s="37">
        <v>46</v>
      </c>
      <c r="K11" s="37">
        <v>46</v>
      </c>
      <c r="L11" s="37">
        <v>47</v>
      </c>
      <c r="M11" s="38">
        <f t="shared" si="0"/>
        <v>455</v>
      </c>
      <c r="N11" s="38"/>
      <c r="O11" s="39">
        <f>SUM(M7,M8,M9,M10)</f>
        <v>2112</v>
      </c>
      <c r="P11" s="40">
        <f>C45+C41-(C41/N22*O11)</f>
        <v>30.011264595688921</v>
      </c>
      <c r="Q11" s="41">
        <v>11</v>
      </c>
      <c r="R11" s="60"/>
      <c r="S11" s="4">
        <v>11</v>
      </c>
      <c r="T11" s="5">
        <f t="shared" si="1"/>
        <v>31.868425925925923</v>
      </c>
      <c r="U11" s="6">
        <f t="shared" si="2"/>
        <v>30.011264595688921</v>
      </c>
      <c r="V11" s="60"/>
      <c r="W11" s="60"/>
      <c r="X11" s="60"/>
      <c r="Y11" s="60"/>
      <c r="Z11" s="60"/>
      <c r="AA11" s="60"/>
      <c r="AB11" s="60"/>
      <c r="AC11" s="60"/>
      <c r="AD11" s="60"/>
    </row>
    <row r="12" spans="2:30" ht="14.25" x14ac:dyDescent="0.25">
      <c r="B12" s="36">
        <v>12</v>
      </c>
      <c r="C12" s="37">
        <v>48</v>
      </c>
      <c r="D12" s="37">
        <v>49</v>
      </c>
      <c r="E12" s="37">
        <v>50</v>
      </c>
      <c r="F12" s="37">
        <v>52</v>
      </c>
      <c r="G12" s="37">
        <v>54</v>
      </c>
      <c r="H12" s="37">
        <v>56</v>
      </c>
      <c r="I12" s="37">
        <v>58</v>
      </c>
      <c r="J12" s="37">
        <v>61</v>
      </c>
      <c r="K12" s="37">
        <v>64</v>
      </c>
      <c r="L12" s="37">
        <v>69</v>
      </c>
      <c r="M12" s="38">
        <f t="shared" si="0"/>
        <v>561</v>
      </c>
      <c r="N12" s="38"/>
      <c r="O12" s="39">
        <f>SUM(M7,M8,M9,M10,M11)</f>
        <v>2567</v>
      </c>
      <c r="P12" s="40">
        <f>C45+C41-(C41/N22*O12)</f>
        <v>29.763128643671983</v>
      </c>
      <c r="Q12" s="41">
        <v>12</v>
      </c>
      <c r="R12" s="60"/>
      <c r="S12" s="4">
        <v>12</v>
      </c>
      <c r="T12" s="5">
        <f t="shared" si="1"/>
        <v>31.376527777777774</v>
      </c>
      <c r="U12" s="6">
        <f t="shared" si="2"/>
        <v>29.763128643671983</v>
      </c>
      <c r="V12" s="60"/>
      <c r="W12" s="60"/>
      <c r="X12" s="60"/>
      <c r="Y12" s="60"/>
      <c r="Z12" s="60"/>
      <c r="AA12" s="60"/>
      <c r="AB12" s="60"/>
      <c r="AC12" s="60"/>
      <c r="AD12" s="60"/>
    </row>
    <row r="13" spans="2:30" ht="14.25" x14ac:dyDescent="0.25">
      <c r="B13" s="36">
        <v>13</v>
      </c>
      <c r="C13" s="37">
        <v>73</v>
      </c>
      <c r="D13" s="37">
        <v>76</v>
      </c>
      <c r="E13" s="37">
        <v>79</v>
      </c>
      <c r="F13" s="37">
        <v>82</v>
      </c>
      <c r="G13" s="37">
        <v>84</v>
      </c>
      <c r="H13" s="37">
        <v>86</v>
      </c>
      <c r="I13" s="37">
        <v>88</v>
      </c>
      <c r="J13" s="37">
        <v>90</v>
      </c>
      <c r="K13" s="37">
        <v>91</v>
      </c>
      <c r="L13" s="37">
        <v>92</v>
      </c>
      <c r="M13" s="38">
        <f t="shared" si="0"/>
        <v>841</v>
      </c>
      <c r="N13" s="38"/>
      <c r="O13" s="39">
        <f>SUM(M7,M8,M9,M10,M11,M12)</f>
        <v>3128</v>
      </c>
      <c r="P13" s="40">
        <f>C45+C41-(C41/N22*O13)</f>
        <v>29.457185195141214</v>
      </c>
      <c r="Q13" s="41">
        <v>13</v>
      </c>
      <c r="R13" s="60"/>
      <c r="S13" s="4">
        <v>13</v>
      </c>
      <c r="T13" s="5">
        <f t="shared" si="1"/>
        <v>30.783888888888889</v>
      </c>
      <c r="U13" s="6">
        <f t="shared" si="2"/>
        <v>29.457185195141214</v>
      </c>
      <c r="V13" s="60"/>
      <c r="W13" s="60"/>
      <c r="X13" s="60"/>
      <c r="Y13" s="60"/>
      <c r="Z13" s="60"/>
      <c r="AA13" s="60"/>
      <c r="AB13" s="60"/>
      <c r="AC13" s="60"/>
      <c r="AD13" s="60"/>
    </row>
    <row r="14" spans="2:30" ht="14.25" x14ac:dyDescent="0.25">
      <c r="B14" s="36">
        <v>14</v>
      </c>
      <c r="C14" s="37">
        <v>93</v>
      </c>
      <c r="D14" s="37">
        <v>93</v>
      </c>
      <c r="E14" s="37">
        <v>93</v>
      </c>
      <c r="F14" s="37">
        <v>92</v>
      </c>
      <c r="G14" s="37">
        <v>91</v>
      </c>
      <c r="H14" s="37">
        <v>89</v>
      </c>
      <c r="I14" s="37">
        <v>87</v>
      </c>
      <c r="J14" s="37">
        <v>85</v>
      </c>
      <c r="K14" s="37">
        <v>82</v>
      </c>
      <c r="L14" s="37">
        <v>78</v>
      </c>
      <c r="M14" s="38">
        <f t="shared" si="0"/>
        <v>883</v>
      </c>
      <c r="N14" s="42" t="s">
        <v>17</v>
      </c>
      <c r="O14" s="39">
        <f>SUM(M7,M8,M9,M10,M11,M12,M13)</f>
        <v>3969</v>
      </c>
      <c r="P14" s="40">
        <f>C45+C41-(C41/N22*O14)</f>
        <v>28.998542699215406</v>
      </c>
      <c r="Q14" s="41">
        <v>14</v>
      </c>
      <c r="R14" s="60"/>
      <c r="S14" s="4">
        <v>14</v>
      </c>
      <c r="T14" s="5">
        <f t="shared" si="1"/>
        <v>30.364398148148148</v>
      </c>
      <c r="U14" s="6">
        <f t="shared" si="2"/>
        <v>28.998542699215406</v>
      </c>
      <c r="V14" s="60"/>
      <c r="W14" s="60"/>
      <c r="X14" s="60"/>
      <c r="Y14" s="60"/>
      <c r="Z14" s="60"/>
      <c r="AA14" s="60"/>
      <c r="AB14" s="60"/>
      <c r="AC14" s="60"/>
      <c r="AD14" s="60"/>
    </row>
    <row r="15" spans="2:30" ht="14.25" x14ac:dyDescent="0.25">
      <c r="B15" s="36">
        <v>15</v>
      </c>
      <c r="C15" s="37">
        <v>74</v>
      </c>
      <c r="D15" s="37">
        <v>70</v>
      </c>
      <c r="E15" s="37">
        <v>66</v>
      </c>
      <c r="F15" s="37">
        <v>62</v>
      </c>
      <c r="G15" s="37">
        <v>58</v>
      </c>
      <c r="H15" s="37">
        <v>54</v>
      </c>
      <c r="I15" s="37">
        <v>50</v>
      </c>
      <c r="J15" s="37">
        <v>46</v>
      </c>
      <c r="K15" s="37">
        <v>42</v>
      </c>
      <c r="L15" s="37">
        <v>37</v>
      </c>
      <c r="M15" s="38">
        <f t="shared" si="0"/>
        <v>559</v>
      </c>
      <c r="N15" s="38">
        <f>SUM(M7:M15)</f>
        <v>5411</v>
      </c>
      <c r="O15" s="39">
        <f>SUM(M7,M8,M9,M10,M11,M12,M13,M14)</f>
        <v>4852</v>
      </c>
      <c r="P15" s="40">
        <f>C45+C41-(C41/N22*O15)</f>
        <v>28.516995346180341</v>
      </c>
      <c r="Q15" s="41">
        <v>15</v>
      </c>
      <c r="R15" s="60"/>
      <c r="S15" s="4">
        <v>15</v>
      </c>
      <c r="T15" s="5">
        <f t="shared" si="1"/>
        <v>30.171574074074073</v>
      </c>
      <c r="U15" s="6">
        <f t="shared" si="2"/>
        <v>28.516995346180341</v>
      </c>
      <c r="V15" s="60"/>
      <c r="W15" s="60"/>
      <c r="X15" s="60"/>
      <c r="Y15" s="60"/>
      <c r="Z15" s="60"/>
      <c r="AA15" s="60"/>
      <c r="AB15" s="60"/>
      <c r="AC15" s="60"/>
      <c r="AD15" s="60"/>
    </row>
    <row r="16" spans="2:30" ht="14.25" x14ac:dyDescent="0.25">
      <c r="B16" s="36">
        <v>16</v>
      </c>
      <c r="C16" s="37">
        <v>32</v>
      </c>
      <c r="D16" s="37">
        <v>28</v>
      </c>
      <c r="E16" s="37">
        <v>24</v>
      </c>
      <c r="F16" s="37">
        <v>21</v>
      </c>
      <c r="G16" s="37">
        <v>19</v>
      </c>
      <c r="H16" s="37">
        <v>18</v>
      </c>
      <c r="I16" s="37">
        <v>17</v>
      </c>
      <c r="J16" s="37">
        <v>16</v>
      </c>
      <c r="K16" s="37">
        <v>15</v>
      </c>
      <c r="L16" s="37">
        <v>14</v>
      </c>
      <c r="M16" s="43">
        <f t="shared" si="0"/>
        <v>204</v>
      </c>
      <c r="N16" s="43"/>
      <c r="O16" s="39">
        <f>SUM(M7,M8,M9,M10,M11,M12,M13,M14,M15)</f>
        <v>5411</v>
      </c>
      <c r="P16" s="40">
        <f>C45+C41-(C41/N22*O16)</f>
        <v>28.212142605130964</v>
      </c>
      <c r="Q16" s="41">
        <v>16</v>
      </c>
      <c r="R16" s="60"/>
      <c r="S16" s="4">
        <v>16</v>
      </c>
      <c r="T16" s="5">
        <f t="shared" si="1"/>
        <v>30.071620370370368</v>
      </c>
      <c r="U16" s="6">
        <f t="shared" si="2"/>
        <v>28.212142605130964</v>
      </c>
      <c r="V16" s="60"/>
      <c r="W16" s="60"/>
      <c r="X16" s="60"/>
      <c r="Y16" s="60"/>
      <c r="Z16" s="60"/>
      <c r="AA16" s="60"/>
      <c r="AB16" s="60"/>
      <c r="AC16" s="60"/>
      <c r="AD16" s="60"/>
    </row>
    <row r="17" spans="2:30" ht="14.25" x14ac:dyDescent="0.25">
      <c r="B17" s="36">
        <v>17</v>
      </c>
      <c r="C17" s="37">
        <v>13</v>
      </c>
      <c r="D17" s="37">
        <v>12</v>
      </c>
      <c r="E17" s="37">
        <v>11</v>
      </c>
      <c r="F17" s="37">
        <v>11</v>
      </c>
      <c r="G17" s="37">
        <v>10</v>
      </c>
      <c r="H17" s="37">
        <v>10</v>
      </c>
      <c r="I17" s="37">
        <v>9</v>
      </c>
      <c r="J17" s="37">
        <v>9</v>
      </c>
      <c r="K17" s="37">
        <v>8</v>
      </c>
      <c r="L17" s="37">
        <v>8</v>
      </c>
      <c r="M17" s="43">
        <f t="shared" si="0"/>
        <v>101</v>
      </c>
      <c r="N17" s="43"/>
      <c r="O17" s="39">
        <f>SUM(M7,M8,M9,M10,M11,M12,M13,M14,M15,M16)</f>
        <v>5615</v>
      </c>
      <c r="P17" s="40">
        <f>C45+C41-(C41/N22*O17)</f>
        <v>28.100890442028867</v>
      </c>
      <c r="Q17" s="41">
        <v>17</v>
      </c>
      <c r="R17" s="60"/>
      <c r="S17" s="4">
        <v>17</v>
      </c>
      <c r="T17" s="5">
        <f t="shared" si="1"/>
        <v>30.023611111111109</v>
      </c>
      <c r="U17" s="6">
        <f t="shared" si="2"/>
        <v>28.100890442028867</v>
      </c>
      <c r="V17" s="60"/>
      <c r="W17" s="60"/>
      <c r="X17" s="60"/>
      <c r="Y17" s="60"/>
      <c r="Z17" s="60"/>
      <c r="AA17" s="60"/>
      <c r="AB17" s="60"/>
      <c r="AC17" s="60"/>
      <c r="AD17" s="60"/>
    </row>
    <row r="18" spans="2:30" ht="14.25" x14ac:dyDescent="0.25">
      <c r="B18" s="36">
        <v>18</v>
      </c>
      <c r="C18" s="37">
        <v>7</v>
      </c>
      <c r="D18" s="37">
        <v>7</v>
      </c>
      <c r="E18" s="37">
        <v>6</v>
      </c>
      <c r="F18" s="37">
        <v>6</v>
      </c>
      <c r="G18" s="37">
        <v>6</v>
      </c>
      <c r="H18" s="37">
        <v>5</v>
      </c>
      <c r="I18" s="37">
        <v>5</v>
      </c>
      <c r="J18" s="37">
        <v>5</v>
      </c>
      <c r="K18" s="37">
        <v>4</v>
      </c>
      <c r="L18" s="37">
        <v>4</v>
      </c>
      <c r="M18" s="43">
        <f t="shared" si="0"/>
        <v>55</v>
      </c>
      <c r="N18" s="43"/>
      <c r="O18" s="39">
        <f>SUM(M7,M8,M9,M10,M11,M12,M13,M14,M15,M16,M17)</f>
        <v>5716</v>
      </c>
      <c r="P18" s="40">
        <f>C45+C41-(C41/N22*O18)</f>
        <v>28.045809714218514</v>
      </c>
      <c r="Q18" s="41">
        <v>18</v>
      </c>
      <c r="R18" s="60"/>
      <c r="S18" s="4">
        <v>18</v>
      </c>
      <c r="T18" s="5">
        <f t="shared" si="1"/>
        <v>30.003148148148146</v>
      </c>
      <c r="U18" s="6">
        <f t="shared" si="2"/>
        <v>28.045809714218514</v>
      </c>
      <c r="V18" s="60"/>
      <c r="W18" s="60"/>
      <c r="X18" s="60"/>
      <c r="Y18" s="60"/>
      <c r="Z18" s="60"/>
      <c r="AA18" s="60"/>
      <c r="AB18" s="60"/>
      <c r="AC18" s="60"/>
      <c r="AD18" s="60"/>
    </row>
    <row r="19" spans="2:30" ht="14.25" x14ac:dyDescent="0.25">
      <c r="B19" s="36">
        <v>19</v>
      </c>
      <c r="C19" s="37">
        <v>4</v>
      </c>
      <c r="D19" s="37">
        <v>3</v>
      </c>
      <c r="E19" s="37">
        <v>3</v>
      </c>
      <c r="F19" s="37">
        <v>3</v>
      </c>
      <c r="G19" s="37">
        <v>3</v>
      </c>
      <c r="H19" s="37">
        <v>2</v>
      </c>
      <c r="I19" s="37">
        <v>2</v>
      </c>
      <c r="J19" s="37">
        <v>2</v>
      </c>
      <c r="K19" s="37">
        <v>2</v>
      </c>
      <c r="L19" s="37">
        <v>1</v>
      </c>
      <c r="M19" s="43">
        <f t="shared" si="0"/>
        <v>25</v>
      </c>
      <c r="N19" s="43"/>
      <c r="O19" s="39">
        <f>SUM(M7,M8,M9,M10,M11,M12,M13,M14,M15,M16,M17,M18)</f>
        <v>5771</v>
      </c>
      <c r="P19" s="40">
        <f>C45+C41-(C41/N22*O19)</f>
        <v>28.015815258480202</v>
      </c>
      <c r="Q19" s="41">
        <v>19</v>
      </c>
      <c r="R19" s="60"/>
      <c r="S19" s="4">
        <v>19</v>
      </c>
      <c r="T19" s="5">
        <f t="shared" si="1"/>
        <v>30</v>
      </c>
      <c r="U19" s="6">
        <f t="shared" si="2"/>
        <v>28.015815258480202</v>
      </c>
      <c r="V19" s="60"/>
      <c r="W19" s="60"/>
      <c r="X19" s="60"/>
      <c r="Y19" s="60"/>
      <c r="Z19" s="60"/>
      <c r="AA19" s="60"/>
      <c r="AB19" s="60"/>
      <c r="AC19" s="60"/>
      <c r="AD19" s="60"/>
    </row>
    <row r="20" spans="2:30" ht="14.25" x14ac:dyDescent="0.25">
      <c r="B20" s="36">
        <v>20</v>
      </c>
      <c r="C20" s="37">
        <v>1</v>
      </c>
      <c r="D20" s="37">
        <v>1</v>
      </c>
      <c r="E20" s="37">
        <v>1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43">
        <f t="shared" si="0"/>
        <v>4</v>
      </c>
      <c r="N20" s="44" t="s">
        <v>18</v>
      </c>
      <c r="O20" s="39">
        <f>SUM(M7,M8,M9,M10,M11,M12,M13,M14,M15,M16,M17,M18,M19)</f>
        <v>5796</v>
      </c>
      <c r="P20" s="40">
        <f>C45+C41-(C41/N22*O20)</f>
        <v>28.002181414962788</v>
      </c>
      <c r="Q20" s="41">
        <v>20</v>
      </c>
      <c r="R20" s="60"/>
      <c r="S20" s="4">
        <v>20</v>
      </c>
      <c r="T20" s="5">
        <f t="shared" si="1"/>
        <v>30</v>
      </c>
      <c r="U20" s="6">
        <f t="shared" si="2"/>
        <v>28.002181414962788</v>
      </c>
      <c r="V20" s="60"/>
      <c r="W20" s="60"/>
      <c r="X20" s="60"/>
      <c r="Y20" s="60"/>
      <c r="Z20" s="60"/>
      <c r="AA20" s="60"/>
      <c r="AB20" s="60"/>
      <c r="AC20" s="60"/>
      <c r="AD20" s="60"/>
    </row>
    <row r="21" spans="2:30" ht="15" thickBot="1" x14ac:dyDescent="0.3">
      <c r="B21" s="45">
        <v>21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7">
        <f t="shared" si="0"/>
        <v>0</v>
      </c>
      <c r="N21" s="47">
        <f>SUM(M16:M21)</f>
        <v>389</v>
      </c>
      <c r="O21" s="48">
        <f>SUM(M7,M8,M9,M10,M11,M12,M13,M14,M15,M16,M17,M18,M19,M20)</f>
        <v>5800</v>
      </c>
      <c r="P21" s="49">
        <f>C45</f>
        <v>28</v>
      </c>
      <c r="Q21" s="50">
        <v>21</v>
      </c>
      <c r="R21" s="60"/>
      <c r="S21" s="8">
        <v>21</v>
      </c>
      <c r="T21" s="9">
        <f t="shared" si="1"/>
        <v>30</v>
      </c>
      <c r="U21" s="10">
        <f t="shared" si="2"/>
        <v>28</v>
      </c>
      <c r="V21" s="60"/>
      <c r="W21" s="60"/>
      <c r="X21" s="60"/>
      <c r="Y21" s="60"/>
      <c r="Z21" s="60"/>
      <c r="AA21" s="60"/>
      <c r="AB21" s="60"/>
      <c r="AC21" s="60"/>
      <c r="AD21" s="60"/>
    </row>
    <row r="22" spans="2:30" ht="15" thickBot="1" x14ac:dyDescent="0.3">
      <c r="B22" s="75" t="s">
        <v>12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27">
        <f>SUM(M7:M21)</f>
        <v>5800</v>
      </c>
      <c r="N22" s="27">
        <f>SUM(N7:N21)</f>
        <v>5800</v>
      </c>
      <c r="O22" s="53" t="s">
        <v>15</v>
      </c>
      <c r="P22" s="52"/>
      <c r="Q22" s="54"/>
      <c r="R22" s="60"/>
      <c r="S22" s="13" t="s">
        <v>13</v>
      </c>
      <c r="T22" s="11">
        <f>'Girls and Boys Mean''s'!$D$81</f>
        <v>6</v>
      </c>
      <c r="U22" s="12">
        <f>'Girls and Boys Mean''s'!$D$36</f>
        <v>6</v>
      </c>
      <c r="V22" s="60"/>
      <c r="W22" s="60"/>
      <c r="X22" s="60"/>
      <c r="Y22" s="60"/>
      <c r="Z22" s="60"/>
      <c r="AA22" s="60"/>
      <c r="AB22" s="60"/>
      <c r="AC22" s="60"/>
      <c r="AD22" s="60"/>
    </row>
    <row r="23" spans="2:30" ht="15" thickBot="1" x14ac:dyDescent="0.3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85"/>
      <c r="N23" s="85"/>
      <c r="O23" s="86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</row>
    <row r="24" spans="2:30" ht="14.25" x14ac:dyDescent="0.25">
      <c r="B24" s="55" t="s">
        <v>46</v>
      </c>
      <c r="C24" s="83" t="s">
        <v>50</v>
      </c>
      <c r="D24" s="84"/>
      <c r="E24" s="64" t="s">
        <v>34</v>
      </c>
      <c r="F24" s="60"/>
      <c r="G24" s="60"/>
      <c r="H24" s="60"/>
      <c r="I24" s="60"/>
      <c r="J24" s="60"/>
      <c r="K24" s="60"/>
      <c r="L24" s="60"/>
      <c r="M24" s="85"/>
      <c r="N24" s="85"/>
      <c r="O24" s="86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</row>
    <row r="25" spans="2:30" ht="18" thickBot="1" x14ac:dyDescent="0.3">
      <c r="B25" s="57" t="s">
        <v>10</v>
      </c>
      <c r="C25" s="37" t="s">
        <v>44</v>
      </c>
      <c r="D25" s="104" t="s">
        <v>51</v>
      </c>
      <c r="E25" s="64" t="s">
        <v>35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</row>
    <row r="26" spans="2:30" ht="15" thickBot="1" x14ac:dyDescent="0.3">
      <c r="B26" s="36">
        <v>7</v>
      </c>
      <c r="C26" s="76">
        <v>36</v>
      </c>
      <c r="D26" s="59">
        <v>6</v>
      </c>
      <c r="E26" s="64" t="s">
        <v>36</v>
      </c>
      <c r="F26" s="60"/>
      <c r="G26" s="60"/>
      <c r="H26" s="60"/>
      <c r="I26" s="60"/>
      <c r="J26" s="60"/>
      <c r="K26" s="60"/>
      <c r="L26" s="60"/>
      <c r="M26" s="85"/>
      <c r="N26" s="87"/>
      <c r="O26" s="86"/>
      <c r="P26" s="60"/>
      <c r="Q26" s="60"/>
      <c r="R26" s="60"/>
      <c r="S26" s="80" t="s">
        <v>14</v>
      </c>
      <c r="T26" s="81"/>
      <c r="U26" s="82"/>
      <c r="V26" s="60"/>
      <c r="W26" s="60"/>
      <c r="X26" s="60"/>
      <c r="Y26" s="60"/>
      <c r="Z26" s="60"/>
      <c r="AA26" s="60"/>
      <c r="AB26" s="60"/>
      <c r="AC26" s="60"/>
      <c r="AD26" s="60"/>
    </row>
    <row r="27" spans="2:30" ht="14.25" x14ac:dyDescent="0.25">
      <c r="B27" s="36">
        <v>8</v>
      </c>
      <c r="C27" s="76">
        <v>35.1</v>
      </c>
      <c r="D27" s="59">
        <v>6</v>
      </c>
      <c r="E27" s="65" t="s">
        <v>37</v>
      </c>
      <c r="F27" s="60"/>
      <c r="G27" s="60"/>
      <c r="H27" s="60"/>
      <c r="I27" s="60"/>
      <c r="J27" s="60"/>
      <c r="K27" s="60"/>
      <c r="L27" s="60"/>
      <c r="M27" s="85"/>
      <c r="N27" s="87"/>
      <c r="O27" s="86"/>
      <c r="P27" s="60"/>
      <c r="Q27" s="60"/>
      <c r="R27" s="60"/>
      <c r="S27" s="1" t="s">
        <v>10</v>
      </c>
      <c r="T27" s="2" t="s">
        <v>11</v>
      </c>
      <c r="U27" s="3" t="s">
        <v>12</v>
      </c>
      <c r="V27" s="60"/>
      <c r="W27" s="60"/>
      <c r="X27" s="60"/>
      <c r="Y27" s="60"/>
      <c r="Z27" s="60"/>
      <c r="AA27" s="60"/>
      <c r="AB27" s="60"/>
      <c r="AC27" s="60"/>
      <c r="AD27" s="60"/>
    </row>
    <row r="28" spans="2:30" ht="14.25" x14ac:dyDescent="0.25">
      <c r="B28" s="36">
        <v>9</v>
      </c>
      <c r="C28" s="76">
        <v>34.700000000000003</v>
      </c>
      <c r="D28" s="59">
        <v>6</v>
      </c>
      <c r="E28" s="65" t="s">
        <v>38</v>
      </c>
      <c r="F28" s="60"/>
      <c r="G28" s="60"/>
      <c r="H28" s="60"/>
      <c r="I28" s="60"/>
      <c r="J28" s="60"/>
      <c r="K28" s="60"/>
      <c r="L28" s="60"/>
      <c r="M28" s="85"/>
      <c r="N28" s="87"/>
      <c r="O28" s="86"/>
      <c r="P28" s="60"/>
      <c r="Q28" s="60"/>
      <c r="R28" s="60"/>
      <c r="S28" s="4">
        <v>7</v>
      </c>
      <c r="T28" s="14" t="s">
        <v>47</v>
      </c>
      <c r="U28" s="15" t="s">
        <v>48</v>
      </c>
      <c r="V28" s="60"/>
      <c r="W28" s="60"/>
      <c r="X28" s="60"/>
      <c r="Y28" s="60"/>
      <c r="Z28" s="60"/>
      <c r="AA28" s="60"/>
      <c r="AB28" s="60"/>
      <c r="AC28" s="60"/>
      <c r="AD28" s="60"/>
    </row>
    <row r="29" spans="2:30" ht="14.25" x14ac:dyDescent="0.25">
      <c r="B29" s="36">
        <v>10</v>
      </c>
      <c r="C29" s="76">
        <v>34.700000000000003</v>
      </c>
      <c r="D29" s="59">
        <v>6</v>
      </c>
      <c r="E29" s="65" t="s">
        <v>37</v>
      </c>
      <c r="F29" s="60"/>
      <c r="G29" s="60"/>
      <c r="H29" s="60"/>
      <c r="I29" s="60"/>
      <c r="J29" s="60"/>
      <c r="K29" s="60"/>
      <c r="L29" s="60"/>
      <c r="M29" s="85"/>
      <c r="N29" s="87"/>
      <c r="O29" s="86"/>
      <c r="P29" s="60"/>
      <c r="Q29" s="60"/>
      <c r="R29" s="60"/>
      <c r="S29" s="4">
        <v>8</v>
      </c>
      <c r="T29" s="20">
        <f>(P54-P53)</f>
        <v>-0.48324074074074019</v>
      </c>
      <c r="U29" s="21">
        <f>(P8-P7)</f>
        <v>-0.32884830564002598</v>
      </c>
      <c r="V29" s="60"/>
      <c r="W29" s="60"/>
      <c r="X29" s="60"/>
      <c r="Y29" s="60"/>
      <c r="Z29" s="60"/>
      <c r="AA29" s="60"/>
      <c r="AB29" s="60"/>
      <c r="AC29" s="60"/>
      <c r="AD29" s="60"/>
    </row>
    <row r="30" spans="2:30" ht="14.25" x14ac:dyDescent="0.25">
      <c r="B30" s="36">
        <v>11</v>
      </c>
      <c r="C30" s="76">
        <v>34.700000000000003</v>
      </c>
      <c r="D30" s="59">
        <v>6</v>
      </c>
      <c r="E30" s="65" t="s">
        <v>31</v>
      </c>
      <c r="F30" s="60"/>
      <c r="G30" s="60"/>
      <c r="H30" s="60"/>
      <c r="I30" s="60"/>
      <c r="J30" s="60"/>
      <c r="K30" s="60"/>
      <c r="L30" s="60"/>
      <c r="M30" s="85"/>
      <c r="N30" s="87"/>
      <c r="O30" s="86"/>
      <c r="P30" s="60"/>
      <c r="Q30" s="60"/>
      <c r="R30" s="60"/>
      <c r="S30" s="4">
        <v>9</v>
      </c>
      <c r="T30" s="20">
        <f t="shared" ref="T30:T42" si="3">(P55-P54)</f>
        <v>-0.44467592592592808</v>
      </c>
      <c r="U30" s="21">
        <f t="shared" ref="U30:U42" si="4">(P9-P8)</f>
        <v>-0.29503637371684022</v>
      </c>
      <c r="V30" s="60"/>
      <c r="W30" s="60"/>
      <c r="X30" s="60"/>
      <c r="Y30" s="60"/>
      <c r="Z30" s="60"/>
      <c r="AA30" s="60"/>
      <c r="AB30" s="60"/>
      <c r="AC30" s="60"/>
      <c r="AD30" s="60"/>
    </row>
    <row r="31" spans="2:30" ht="14.25" x14ac:dyDescent="0.25">
      <c r="B31" s="36">
        <v>12</v>
      </c>
      <c r="C31" s="76">
        <v>33.799999999999997</v>
      </c>
      <c r="D31" s="59">
        <v>6</v>
      </c>
      <c r="E31" s="65" t="s">
        <v>37</v>
      </c>
      <c r="F31" s="60"/>
      <c r="G31" s="60"/>
      <c r="H31" s="60"/>
      <c r="I31" s="60"/>
      <c r="J31" s="60"/>
      <c r="K31" s="60"/>
      <c r="L31" s="60"/>
      <c r="M31" s="85"/>
      <c r="N31" s="87"/>
      <c r="O31" s="86"/>
      <c r="P31" s="60"/>
      <c r="Q31" s="60"/>
      <c r="R31" s="60"/>
      <c r="S31" s="4">
        <v>10</v>
      </c>
      <c r="T31" s="20">
        <f t="shared" si="3"/>
        <v>-0.40532407407407334</v>
      </c>
      <c r="U31" s="21">
        <f t="shared" si="4"/>
        <v>-0.27158616286688897</v>
      </c>
      <c r="V31" s="60"/>
      <c r="W31" s="60"/>
      <c r="X31" s="60"/>
      <c r="Y31" s="60"/>
      <c r="Z31" s="60"/>
      <c r="AA31" s="60"/>
      <c r="AB31" s="60"/>
      <c r="AC31" s="60"/>
      <c r="AD31" s="60"/>
    </row>
    <row r="32" spans="2:30" ht="14.25" x14ac:dyDescent="0.25">
      <c r="B32" s="36">
        <v>13</v>
      </c>
      <c r="C32" s="76">
        <v>33.200000000000003</v>
      </c>
      <c r="D32" s="59">
        <v>6</v>
      </c>
      <c r="E32" s="65" t="s">
        <v>39</v>
      </c>
      <c r="F32" s="60"/>
      <c r="G32" s="60"/>
      <c r="H32" s="60"/>
      <c r="I32" s="60"/>
      <c r="J32" s="60"/>
      <c r="K32" s="60"/>
      <c r="L32" s="60"/>
      <c r="M32" s="85"/>
      <c r="N32" s="87"/>
      <c r="O32" s="86"/>
      <c r="P32" s="60"/>
      <c r="Q32" s="60"/>
      <c r="R32" s="60"/>
      <c r="S32" s="4">
        <v>11</v>
      </c>
      <c r="T32" s="20">
        <f t="shared" si="3"/>
        <v>-0.36990740740740691</v>
      </c>
      <c r="U32" s="21">
        <f t="shared" si="4"/>
        <v>-0.25631625812738079</v>
      </c>
      <c r="V32" s="60"/>
      <c r="W32" s="60"/>
      <c r="X32" s="60"/>
      <c r="Y32" s="60"/>
      <c r="Z32" s="60"/>
      <c r="AA32" s="60"/>
      <c r="AB32" s="60"/>
      <c r="AC32" s="60"/>
      <c r="AD32" s="60"/>
    </row>
    <row r="33" spans="2:30" ht="14.25" x14ac:dyDescent="0.25">
      <c r="B33" s="36">
        <v>14</v>
      </c>
      <c r="C33" s="76">
        <v>33.200000000000003</v>
      </c>
      <c r="D33" s="59">
        <v>6</v>
      </c>
      <c r="E33" s="65" t="s">
        <v>40</v>
      </c>
      <c r="F33" s="60"/>
      <c r="G33" s="60"/>
      <c r="H33" s="60"/>
      <c r="I33" s="60"/>
      <c r="J33" s="60"/>
      <c r="K33" s="60"/>
      <c r="L33" s="60"/>
      <c r="M33" s="85"/>
      <c r="N33" s="87"/>
      <c r="O33" s="60"/>
      <c r="P33" s="60"/>
      <c r="Q33" s="60"/>
      <c r="R33" s="60"/>
      <c r="S33" s="4">
        <v>12</v>
      </c>
      <c r="T33" s="20">
        <f t="shared" si="3"/>
        <v>-0.49189814814814881</v>
      </c>
      <c r="U33" s="21">
        <f t="shared" si="4"/>
        <v>-0.24813595201693772</v>
      </c>
      <c r="V33" s="60"/>
      <c r="W33" s="60"/>
      <c r="X33" s="60"/>
      <c r="Y33" s="60"/>
      <c r="Z33" s="60"/>
      <c r="AA33" s="60"/>
      <c r="AB33" s="60"/>
      <c r="AC33" s="60"/>
      <c r="AD33" s="60"/>
    </row>
    <row r="34" spans="2:30" ht="14.25" x14ac:dyDescent="0.25">
      <c r="B34" s="36">
        <v>15</v>
      </c>
      <c r="C34" s="76">
        <v>33.200000000000003</v>
      </c>
      <c r="D34" s="59">
        <v>6</v>
      </c>
      <c r="E34" s="65" t="s">
        <v>34</v>
      </c>
      <c r="F34" s="60"/>
      <c r="G34" s="60"/>
      <c r="H34" s="60"/>
      <c r="I34" s="60"/>
      <c r="J34" s="60"/>
      <c r="K34" s="60"/>
      <c r="L34" s="60"/>
      <c r="M34" s="85"/>
      <c r="N34" s="87"/>
      <c r="O34" s="60"/>
      <c r="P34" s="60"/>
      <c r="Q34" s="60"/>
      <c r="R34" s="60"/>
      <c r="S34" s="4">
        <v>13</v>
      </c>
      <c r="T34" s="20">
        <f t="shared" si="3"/>
        <v>-0.59263888888888516</v>
      </c>
      <c r="U34" s="21">
        <f t="shared" si="4"/>
        <v>-0.30594344853076905</v>
      </c>
      <c r="V34" s="60"/>
      <c r="W34" s="60"/>
      <c r="X34" s="60"/>
      <c r="Y34" s="60"/>
      <c r="Z34" s="60"/>
      <c r="AA34" s="60"/>
      <c r="AB34" s="60"/>
      <c r="AC34" s="60"/>
      <c r="AD34" s="60"/>
    </row>
    <row r="35" spans="2:30" ht="15" thickBot="1" x14ac:dyDescent="0.3">
      <c r="B35" s="67">
        <v>16</v>
      </c>
      <c r="C35" s="77">
        <v>32.9</v>
      </c>
      <c r="D35" s="61">
        <v>6</v>
      </c>
      <c r="E35" s="65" t="s">
        <v>41</v>
      </c>
      <c r="F35" s="60"/>
      <c r="G35" s="60"/>
      <c r="H35" s="60"/>
      <c r="I35" s="60"/>
      <c r="J35" s="60"/>
      <c r="K35" s="60"/>
      <c r="L35" s="60"/>
      <c r="M35" s="85"/>
      <c r="N35" s="87"/>
      <c r="O35" s="60"/>
      <c r="P35" s="60"/>
      <c r="Q35" s="60"/>
      <c r="R35" s="60"/>
      <c r="S35" s="4">
        <v>14</v>
      </c>
      <c r="T35" s="20">
        <f t="shared" si="3"/>
        <v>-0.41949074074074133</v>
      </c>
      <c r="U35" s="21">
        <f t="shared" si="4"/>
        <v>-0.45864249592580819</v>
      </c>
      <c r="V35" s="60"/>
      <c r="W35" s="60"/>
      <c r="X35" s="60"/>
      <c r="Y35" s="60"/>
      <c r="Z35" s="60"/>
      <c r="AA35" s="60"/>
      <c r="AB35" s="60"/>
      <c r="AC35" s="60"/>
      <c r="AD35" s="60"/>
    </row>
    <row r="36" spans="2:30" ht="15" thickBot="1" x14ac:dyDescent="0.3">
      <c r="B36" s="51" t="s">
        <v>25</v>
      </c>
      <c r="C36" s="54" t="s">
        <v>4</v>
      </c>
      <c r="D36" s="68">
        <f>SUM(D26:D35)/10</f>
        <v>6</v>
      </c>
      <c r="E36" s="65" t="s">
        <v>31</v>
      </c>
      <c r="F36" s="60"/>
      <c r="G36" s="60"/>
      <c r="H36" s="60"/>
      <c r="I36" s="60"/>
      <c r="J36" s="60"/>
      <c r="K36" s="60"/>
      <c r="L36" s="60"/>
      <c r="M36" s="85"/>
      <c r="N36" s="87"/>
      <c r="O36" s="60"/>
      <c r="P36" s="60"/>
      <c r="Q36" s="60"/>
      <c r="R36" s="60"/>
      <c r="S36" s="4">
        <v>15</v>
      </c>
      <c r="T36" s="20">
        <f t="shared" si="3"/>
        <v>-0.19282407407407476</v>
      </c>
      <c r="U36" s="21">
        <f t="shared" si="4"/>
        <v>-0.48154735303506513</v>
      </c>
      <c r="V36" s="60"/>
      <c r="W36" s="60"/>
      <c r="X36" s="60"/>
      <c r="Y36" s="60"/>
      <c r="Z36" s="60"/>
      <c r="AA36" s="60"/>
      <c r="AB36" s="60"/>
      <c r="AC36" s="60"/>
      <c r="AD36" s="60"/>
    </row>
    <row r="37" spans="2:30" ht="14.25" x14ac:dyDescent="0.25">
      <c r="B37" s="73" t="s">
        <v>1</v>
      </c>
      <c r="C37" s="74">
        <f>SLOPE(C26:C35,B26:B35)*7+INTERCEPT(C26:C35,B26:B35)</f>
        <v>35.625454545454538</v>
      </c>
      <c r="D37" s="64" t="s">
        <v>28</v>
      </c>
      <c r="E37" s="60"/>
      <c r="F37" s="60"/>
      <c r="G37" s="60"/>
      <c r="H37" s="60"/>
      <c r="I37" s="60"/>
      <c r="J37" s="60"/>
      <c r="K37" s="60"/>
      <c r="L37" s="60"/>
      <c r="M37" s="85"/>
      <c r="N37" s="87"/>
      <c r="O37" s="60"/>
      <c r="P37" s="60"/>
      <c r="Q37" s="60"/>
      <c r="R37" s="60"/>
      <c r="S37" s="4">
        <v>16</v>
      </c>
      <c r="T37" s="20">
        <f t="shared" si="3"/>
        <v>-9.9953703703704377E-2</v>
      </c>
      <c r="U37" s="21">
        <f t="shared" si="4"/>
        <v>-0.30485274104937687</v>
      </c>
      <c r="V37" s="60"/>
      <c r="W37" s="60"/>
      <c r="X37" s="60"/>
      <c r="Y37" s="60"/>
      <c r="Z37" s="60"/>
      <c r="AA37" s="60"/>
      <c r="AB37" s="60"/>
      <c r="AC37" s="60"/>
      <c r="AD37" s="60"/>
    </row>
    <row r="38" spans="2:30" ht="14.25" x14ac:dyDescent="0.25">
      <c r="B38" s="69" t="s">
        <v>26</v>
      </c>
      <c r="C38" s="59">
        <f>SLOPE(C26:C35,B26:B35)*16+INTERCEPT(C26:C35,B26:B35)</f>
        <v>32.674545454545445</v>
      </c>
      <c r="D38" s="64" t="s">
        <v>29</v>
      </c>
      <c r="E38" s="56" t="s">
        <v>15</v>
      </c>
      <c r="F38" s="60"/>
      <c r="G38" s="60"/>
      <c r="H38" s="60"/>
      <c r="I38" s="60"/>
      <c r="J38" s="60"/>
      <c r="K38" s="60"/>
      <c r="L38" s="60"/>
      <c r="M38" s="85"/>
      <c r="N38" s="87"/>
      <c r="O38" s="86"/>
      <c r="P38" s="60"/>
      <c r="Q38" s="60"/>
      <c r="R38" s="60"/>
      <c r="S38" s="4">
        <v>17</v>
      </c>
      <c r="T38" s="20">
        <f t="shared" si="3"/>
        <v>-4.8009259259259807E-2</v>
      </c>
      <c r="U38" s="21">
        <f t="shared" si="4"/>
        <v>-0.11125216310209751</v>
      </c>
      <c r="V38" s="60"/>
      <c r="W38" s="60"/>
      <c r="X38" s="60"/>
      <c r="Y38" s="60"/>
      <c r="Z38" s="60"/>
      <c r="AA38" s="60"/>
      <c r="AB38" s="60"/>
      <c r="AC38" s="60"/>
      <c r="AD38" s="60"/>
    </row>
    <row r="39" spans="2:30" ht="14.25" x14ac:dyDescent="0.25">
      <c r="B39" s="70" t="s">
        <v>27</v>
      </c>
      <c r="C39" s="59">
        <f>C37-C41</f>
        <v>32.462402849414481</v>
      </c>
      <c r="D39" s="64" t="s">
        <v>30</v>
      </c>
      <c r="E39" s="56"/>
      <c r="F39" s="60"/>
      <c r="G39" s="60"/>
      <c r="H39" s="60"/>
      <c r="I39" s="60"/>
      <c r="J39" s="60"/>
      <c r="K39" s="60"/>
      <c r="L39" s="60"/>
      <c r="M39" s="85"/>
      <c r="N39" s="87"/>
      <c r="O39" s="86"/>
      <c r="P39" s="60"/>
      <c r="Q39" s="60"/>
      <c r="R39" s="60"/>
      <c r="S39" s="4">
        <v>18</v>
      </c>
      <c r="T39" s="20">
        <f t="shared" si="3"/>
        <v>-2.0462962962962905E-2</v>
      </c>
      <c r="U39" s="21">
        <f t="shared" si="4"/>
        <v>-5.508072781035267E-2</v>
      </c>
      <c r="V39" s="60"/>
      <c r="W39" s="60"/>
      <c r="X39" s="60"/>
      <c r="Y39" s="60"/>
      <c r="Z39" s="60"/>
      <c r="AA39" s="60"/>
      <c r="AB39" s="60"/>
      <c r="AC39" s="60"/>
      <c r="AD39" s="60"/>
    </row>
    <row r="40" spans="2:30" ht="14.25" x14ac:dyDescent="0.25">
      <c r="B40" s="69" t="s">
        <v>2</v>
      </c>
      <c r="C40" s="59">
        <f>C37-C38</f>
        <v>2.9509090909090929</v>
      </c>
      <c r="D40" s="64" t="s">
        <v>31</v>
      </c>
      <c r="E40" s="60"/>
      <c r="F40" s="60"/>
      <c r="G40" s="60"/>
      <c r="H40" s="60"/>
      <c r="I40" s="60"/>
      <c r="J40" s="60"/>
      <c r="K40" s="60"/>
      <c r="L40" s="60"/>
      <c r="M40" s="85"/>
      <c r="N40" s="87"/>
      <c r="O40" s="86"/>
      <c r="P40" s="60"/>
      <c r="Q40" s="60"/>
      <c r="R40" s="60"/>
      <c r="S40" s="4">
        <v>19</v>
      </c>
      <c r="T40" s="20">
        <f t="shared" si="3"/>
        <v>-3.1481481481456797E-3</v>
      </c>
      <c r="U40" s="21">
        <f t="shared" si="4"/>
        <v>-2.9994455738311387E-2</v>
      </c>
      <c r="V40" s="60"/>
      <c r="W40" s="60"/>
      <c r="X40" s="60"/>
      <c r="Y40" s="60"/>
      <c r="Z40" s="60"/>
      <c r="AA40" s="60"/>
      <c r="AB40" s="60"/>
      <c r="AC40" s="60"/>
      <c r="AD40" s="60"/>
    </row>
    <row r="41" spans="2:30" ht="15" thickBot="1" x14ac:dyDescent="0.3">
      <c r="B41" s="71" t="s">
        <v>3</v>
      </c>
      <c r="C41" s="61">
        <f>C40/N15*N22</f>
        <v>3.1630516960400552</v>
      </c>
      <c r="D41" s="64" t="s">
        <v>30</v>
      </c>
      <c r="E41" s="60"/>
      <c r="F41" s="60"/>
      <c r="G41" s="60"/>
      <c r="H41" s="60"/>
      <c r="I41" s="60"/>
      <c r="J41" s="60"/>
      <c r="K41" s="60"/>
      <c r="L41" s="60"/>
      <c r="M41" s="85"/>
      <c r="N41" s="87"/>
      <c r="O41" s="86"/>
      <c r="P41" s="60"/>
      <c r="Q41" s="60"/>
      <c r="R41" s="60"/>
      <c r="S41" s="4">
        <v>20</v>
      </c>
      <c r="T41" s="20">
        <f t="shared" si="3"/>
        <v>0</v>
      </c>
      <c r="U41" s="21">
        <f t="shared" si="4"/>
        <v>-1.363384351741459E-2</v>
      </c>
      <c r="V41" s="60"/>
      <c r="W41" s="60"/>
      <c r="X41" s="60"/>
      <c r="Y41" s="60"/>
      <c r="Z41" s="60"/>
      <c r="AA41" s="60"/>
      <c r="AB41" s="60"/>
      <c r="AC41" s="60"/>
      <c r="AD41" s="60"/>
    </row>
    <row r="42" spans="2:30" ht="15" thickBot="1" x14ac:dyDescent="0.3">
      <c r="B42" s="60"/>
      <c r="C42" s="60"/>
      <c r="D42" s="65" t="s">
        <v>32</v>
      </c>
      <c r="E42" s="60"/>
      <c r="F42" s="60"/>
      <c r="G42" s="60"/>
      <c r="H42" s="60"/>
      <c r="I42" s="60"/>
      <c r="J42" s="60"/>
      <c r="K42" s="60"/>
      <c r="L42" s="60"/>
      <c r="M42" s="85"/>
      <c r="N42" s="87"/>
      <c r="O42" s="86"/>
      <c r="P42" s="60"/>
      <c r="Q42" s="60"/>
      <c r="R42" s="60"/>
      <c r="S42" s="16">
        <v>21</v>
      </c>
      <c r="T42" s="22">
        <f t="shared" si="3"/>
        <v>0</v>
      </c>
      <c r="U42" s="23">
        <f t="shared" si="4"/>
        <v>-2.1814149627878976E-3</v>
      </c>
      <c r="V42" s="60"/>
      <c r="W42" s="60"/>
      <c r="X42" s="60"/>
      <c r="Y42" s="60"/>
      <c r="Z42" s="60"/>
      <c r="AA42" s="60"/>
      <c r="AB42" s="60"/>
      <c r="AC42" s="60"/>
      <c r="AD42" s="60"/>
    </row>
    <row r="43" spans="2:30" ht="15" thickBot="1" x14ac:dyDescent="0.3">
      <c r="B43" s="62" t="s">
        <v>20</v>
      </c>
      <c r="C43" s="58"/>
      <c r="D43" s="65" t="s">
        <v>41</v>
      </c>
      <c r="E43" s="60"/>
      <c r="F43" s="60"/>
      <c r="G43" s="60"/>
      <c r="H43" s="60"/>
      <c r="I43" s="60"/>
      <c r="J43" s="60"/>
      <c r="K43" s="60"/>
      <c r="L43" s="60"/>
      <c r="M43" s="85"/>
      <c r="N43" s="87"/>
      <c r="O43" s="86"/>
      <c r="P43" s="60"/>
      <c r="Q43" s="60"/>
      <c r="R43" s="60"/>
      <c r="S43" s="17" t="s">
        <v>15</v>
      </c>
      <c r="T43" s="18" t="s">
        <v>15</v>
      </c>
      <c r="U43" s="19" t="s">
        <v>15</v>
      </c>
      <c r="V43" s="60"/>
      <c r="W43" s="60"/>
      <c r="X43" s="60"/>
      <c r="Y43" s="60"/>
      <c r="Z43" s="60"/>
      <c r="AA43" s="60"/>
      <c r="AB43" s="60"/>
      <c r="AC43" s="60"/>
      <c r="AD43" s="60"/>
    </row>
    <row r="44" spans="2:30" ht="14.25" x14ac:dyDescent="0.25">
      <c r="B44" s="78" t="s">
        <v>19</v>
      </c>
      <c r="C44" s="79"/>
      <c r="D44" s="65" t="s">
        <v>31</v>
      </c>
      <c r="E44" s="60"/>
      <c r="F44" s="60"/>
      <c r="G44" s="60"/>
      <c r="H44" s="60"/>
      <c r="I44" s="60"/>
      <c r="J44" s="60"/>
      <c r="K44" s="60"/>
      <c r="L44" s="60"/>
      <c r="M44" s="85"/>
      <c r="N44" s="87"/>
      <c r="O44" s="86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</row>
    <row r="45" spans="2:30" ht="14.25" x14ac:dyDescent="0.25">
      <c r="B45" s="70" t="s">
        <v>21</v>
      </c>
      <c r="C45" s="63">
        <v>28</v>
      </c>
      <c r="D45" s="66" t="s">
        <v>42</v>
      </c>
      <c r="E45" s="60"/>
      <c r="F45" s="60"/>
      <c r="G45" s="60"/>
      <c r="H45" s="60"/>
      <c r="I45" s="60"/>
      <c r="J45" s="60"/>
      <c r="K45" s="60"/>
      <c r="L45" s="60"/>
      <c r="M45" s="85"/>
      <c r="N45" s="87"/>
      <c r="O45" s="86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</row>
    <row r="46" spans="2:30" ht="15" thickBot="1" x14ac:dyDescent="0.3">
      <c r="B46" s="72" t="s">
        <v>22</v>
      </c>
      <c r="C46" s="61">
        <f>C45+C41</f>
        <v>31.163051696040057</v>
      </c>
      <c r="D46" s="64" t="s">
        <v>33</v>
      </c>
      <c r="E46" s="60"/>
      <c r="F46" s="60"/>
      <c r="G46" s="60"/>
      <c r="H46" s="60"/>
      <c r="I46" s="60"/>
      <c r="J46" s="60"/>
      <c r="K46" s="60"/>
      <c r="L46" s="60"/>
      <c r="M46" s="85"/>
      <c r="N46" s="87"/>
      <c r="O46" s="86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</row>
    <row r="47" spans="2:30" ht="14.25" x14ac:dyDescent="0.25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85"/>
      <c r="N47" s="87"/>
      <c r="O47" s="86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</row>
    <row r="48" spans="2:30" ht="14.25" x14ac:dyDescent="0.25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85"/>
      <c r="N48" s="87"/>
      <c r="O48" s="86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</row>
    <row r="49" spans="2:30" ht="14.25" x14ac:dyDescent="0.25">
      <c r="B49" s="106" t="s">
        <v>7</v>
      </c>
      <c r="C49" s="60" t="s">
        <v>49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</row>
    <row r="50" spans="2:30" ht="15" thickBot="1" x14ac:dyDescent="0.3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</row>
    <row r="51" spans="2:30" ht="14.25" x14ac:dyDescent="0.25">
      <c r="B51" s="88" t="s">
        <v>10</v>
      </c>
      <c r="C51" s="89">
        <v>0</v>
      </c>
      <c r="D51" s="89">
        <v>0.1</v>
      </c>
      <c r="E51" s="89">
        <v>0.2</v>
      </c>
      <c r="F51" s="89">
        <v>0.3</v>
      </c>
      <c r="G51" s="89">
        <v>0.4</v>
      </c>
      <c r="H51" s="89">
        <v>0.5</v>
      </c>
      <c r="I51" s="89">
        <v>0.6</v>
      </c>
      <c r="J51" s="89">
        <v>0.7</v>
      </c>
      <c r="K51" s="89">
        <v>0.8</v>
      </c>
      <c r="L51" s="89">
        <v>0.9</v>
      </c>
      <c r="M51" s="89" t="s">
        <v>23</v>
      </c>
      <c r="N51" s="90"/>
      <c r="O51" s="90" t="s">
        <v>16</v>
      </c>
      <c r="P51" s="91" t="s">
        <v>24</v>
      </c>
      <c r="Q51" s="92" t="s">
        <v>10</v>
      </c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</row>
    <row r="52" spans="2:30" ht="14.25" x14ac:dyDescent="0.25">
      <c r="B52" s="36">
        <v>6</v>
      </c>
      <c r="C52" s="37">
        <v>64</v>
      </c>
      <c r="D52" s="37">
        <v>64</v>
      </c>
      <c r="E52" s="37">
        <v>64</v>
      </c>
      <c r="F52" s="37">
        <v>65</v>
      </c>
      <c r="G52" s="37">
        <v>65</v>
      </c>
      <c r="H52" s="37">
        <v>65</v>
      </c>
      <c r="I52" s="37">
        <v>65</v>
      </c>
      <c r="J52" s="37">
        <v>64</v>
      </c>
      <c r="K52" s="37">
        <v>64</v>
      </c>
      <c r="L52" s="37">
        <v>64</v>
      </c>
      <c r="M52" s="37">
        <f t="shared" ref="M52:M67" si="5">SUM(C52:L52)</f>
        <v>644</v>
      </c>
      <c r="N52" s="38"/>
      <c r="O52" s="93" t="s">
        <v>5</v>
      </c>
      <c r="P52" s="94" t="s">
        <v>45</v>
      </c>
      <c r="Q52" s="41" t="s">
        <v>15</v>
      </c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</row>
    <row r="53" spans="2:30" ht="14.25" x14ac:dyDescent="0.25">
      <c r="B53" s="36">
        <v>7</v>
      </c>
      <c r="C53" s="37">
        <v>63</v>
      </c>
      <c r="D53" s="37">
        <v>63</v>
      </c>
      <c r="E53" s="37">
        <v>63</v>
      </c>
      <c r="F53" s="37">
        <v>62</v>
      </c>
      <c r="G53" s="37">
        <v>62</v>
      </c>
      <c r="H53" s="37">
        <v>61</v>
      </c>
      <c r="I53" s="37">
        <v>61</v>
      </c>
      <c r="J53" s="37">
        <v>60</v>
      </c>
      <c r="K53" s="37">
        <v>60</v>
      </c>
      <c r="L53" s="37">
        <v>59</v>
      </c>
      <c r="M53" s="38">
        <f t="shared" si="5"/>
        <v>614</v>
      </c>
      <c r="N53" s="38"/>
      <c r="O53" s="39">
        <v>0</v>
      </c>
      <c r="P53" s="95">
        <f>C90+C86</f>
        <v>33.571574074074071</v>
      </c>
      <c r="Q53" s="41">
        <v>7</v>
      </c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</row>
    <row r="54" spans="2:30" ht="14.25" x14ac:dyDescent="0.25">
      <c r="B54" s="36">
        <v>8</v>
      </c>
      <c r="C54" s="37">
        <v>59</v>
      </c>
      <c r="D54" s="37">
        <v>58</v>
      </c>
      <c r="E54" s="37">
        <v>58</v>
      </c>
      <c r="F54" s="37">
        <v>57</v>
      </c>
      <c r="G54" s="37">
        <v>57</v>
      </c>
      <c r="H54" s="37">
        <v>56</v>
      </c>
      <c r="I54" s="37">
        <v>56</v>
      </c>
      <c r="J54" s="37">
        <v>55</v>
      </c>
      <c r="K54" s="37">
        <v>55</v>
      </c>
      <c r="L54" s="37">
        <v>54</v>
      </c>
      <c r="M54" s="38">
        <f t="shared" si="5"/>
        <v>565</v>
      </c>
      <c r="N54" s="38"/>
      <c r="O54" s="39">
        <f>M53</f>
        <v>614</v>
      </c>
      <c r="P54" s="95">
        <f>C90+C86-(C86/N68*O54)</f>
        <v>33.088333333333331</v>
      </c>
      <c r="Q54" s="41">
        <v>8</v>
      </c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</row>
    <row r="55" spans="2:30" ht="14.25" x14ac:dyDescent="0.25">
      <c r="B55" s="36">
        <v>9</v>
      </c>
      <c r="C55" s="37">
        <v>54</v>
      </c>
      <c r="D55" s="37">
        <v>53</v>
      </c>
      <c r="E55" s="37">
        <v>53</v>
      </c>
      <c r="F55" s="37">
        <v>52</v>
      </c>
      <c r="G55" s="37">
        <v>52</v>
      </c>
      <c r="H55" s="37">
        <v>51</v>
      </c>
      <c r="I55" s="37">
        <v>51</v>
      </c>
      <c r="J55" s="37">
        <v>50</v>
      </c>
      <c r="K55" s="37">
        <v>50</v>
      </c>
      <c r="L55" s="37">
        <v>49</v>
      </c>
      <c r="M55" s="38">
        <f t="shared" si="5"/>
        <v>515</v>
      </c>
      <c r="N55" s="38"/>
      <c r="O55" s="39">
        <f>SUM(M53,M54)</f>
        <v>1179</v>
      </c>
      <c r="P55" s="95">
        <f>C90+C86-(C86/N68*O55)</f>
        <v>32.643657407407403</v>
      </c>
      <c r="Q55" s="41">
        <v>9</v>
      </c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</row>
    <row r="56" spans="2:30" ht="14.25" x14ac:dyDescent="0.25">
      <c r="B56" s="36">
        <v>10</v>
      </c>
      <c r="C56" s="37">
        <v>49</v>
      </c>
      <c r="D56" s="37">
        <v>48</v>
      </c>
      <c r="E56" s="37">
        <v>48</v>
      </c>
      <c r="F56" s="37">
        <v>47</v>
      </c>
      <c r="G56" s="37">
        <v>47</v>
      </c>
      <c r="H56" s="37">
        <v>46</v>
      </c>
      <c r="I56" s="37">
        <v>46</v>
      </c>
      <c r="J56" s="37">
        <v>45</v>
      </c>
      <c r="K56" s="37">
        <v>46</v>
      </c>
      <c r="L56" s="37">
        <v>48</v>
      </c>
      <c r="M56" s="38">
        <f t="shared" si="5"/>
        <v>470</v>
      </c>
      <c r="N56" s="38"/>
      <c r="O56" s="39">
        <f>SUM(M53,M54,M55)</f>
        <v>1694</v>
      </c>
      <c r="P56" s="95">
        <f>C90+C86-(C86/N68*O56)</f>
        <v>32.23833333333333</v>
      </c>
      <c r="Q56" s="41">
        <v>10</v>
      </c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</row>
    <row r="57" spans="2:30" ht="14.25" x14ac:dyDescent="0.25">
      <c r="B57" s="36">
        <v>11</v>
      </c>
      <c r="C57" s="37">
        <v>50</v>
      </c>
      <c r="D57" s="37">
        <v>53</v>
      </c>
      <c r="E57" s="37">
        <v>56</v>
      </c>
      <c r="F57" s="37">
        <v>59</v>
      </c>
      <c r="G57" s="37">
        <v>62</v>
      </c>
      <c r="H57" s="37">
        <v>65</v>
      </c>
      <c r="I57" s="37">
        <v>67</v>
      </c>
      <c r="J57" s="37">
        <v>69</v>
      </c>
      <c r="K57" s="37">
        <v>71</v>
      </c>
      <c r="L57" s="37">
        <v>73</v>
      </c>
      <c r="M57" s="38">
        <f t="shared" si="5"/>
        <v>625</v>
      </c>
      <c r="N57" s="38"/>
      <c r="O57" s="39">
        <f>SUM(M53,M54,M55,M56)</f>
        <v>2164</v>
      </c>
      <c r="P57" s="95">
        <f>C90+C86-(C86/N68*O57)</f>
        <v>31.868425925925923</v>
      </c>
      <c r="Q57" s="41">
        <v>11</v>
      </c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</row>
    <row r="58" spans="2:30" ht="14.25" x14ac:dyDescent="0.25">
      <c r="B58" s="36">
        <v>12</v>
      </c>
      <c r="C58" s="37">
        <v>74</v>
      </c>
      <c r="D58" s="37">
        <v>75</v>
      </c>
      <c r="E58" s="37">
        <v>76</v>
      </c>
      <c r="F58" s="37">
        <v>77</v>
      </c>
      <c r="G58" s="37">
        <v>77</v>
      </c>
      <c r="H58" s="37">
        <v>77</v>
      </c>
      <c r="I58" s="37">
        <v>76</v>
      </c>
      <c r="J58" s="37">
        <v>75</v>
      </c>
      <c r="K58" s="37">
        <v>74</v>
      </c>
      <c r="L58" s="37">
        <v>72</v>
      </c>
      <c r="M58" s="38">
        <f t="shared" si="5"/>
        <v>753</v>
      </c>
      <c r="N58" s="38"/>
      <c r="O58" s="39">
        <f>SUM(M53,M54,M55,M56,M57)</f>
        <v>2789</v>
      </c>
      <c r="P58" s="95">
        <f>C90+C86-(C86/N68*O58)</f>
        <v>31.376527777777774</v>
      </c>
      <c r="Q58" s="41">
        <v>12</v>
      </c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</row>
    <row r="59" spans="2:30" ht="14.25" x14ac:dyDescent="0.25">
      <c r="B59" s="36">
        <v>13</v>
      </c>
      <c r="C59" s="37">
        <v>70</v>
      </c>
      <c r="D59" s="37">
        <v>67</v>
      </c>
      <c r="E59" s="37">
        <v>63</v>
      </c>
      <c r="F59" s="37">
        <v>59</v>
      </c>
      <c r="G59" s="37">
        <v>54</v>
      </c>
      <c r="H59" s="37">
        <v>50</v>
      </c>
      <c r="I59" s="37">
        <v>47</v>
      </c>
      <c r="J59" s="37">
        <v>44</v>
      </c>
      <c r="K59" s="37">
        <v>41</v>
      </c>
      <c r="L59" s="37">
        <v>38</v>
      </c>
      <c r="M59" s="38">
        <f t="shared" si="5"/>
        <v>533</v>
      </c>
      <c r="N59" s="38" t="s">
        <v>17</v>
      </c>
      <c r="O59" s="39">
        <f>SUM(M53,M54,M55,M56,M57,M58)</f>
        <v>3542</v>
      </c>
      <c r="P59" s="95">
        <f>C90+C86-(C86/N68*O59)</f>
        <v>30.783888888888889</v>
      </c>
      <c r="Q59" s="41">
        <v>13</v>
      </c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</row>
    <row r="60" spans="2:30" ht="14.25" x14ac:dyDescent="0.25">
      <c r="B60" s="36">
        <v>14</v>
      </c>
      <c r="C60" s="37">
        <v>35</v>
      </c>
      <c r="D60" s="37">
        <v>32</v>
      </c>
      <c r="E60" s="37">
        <v>29</v>
      </c>
      <c r="F60" s="37">
        <v>26</v>
      </c>
      <c r="G60" s="37">
        <v>23</v>
      </c>
      <c r="H60" s="37">
        <v>22</v>
      </c>
      <c r="I60" s="37">
        <v>21</v>
      </c>
      <c r="J60" s="37">
        <v>20</v>
      </c>
      <c r="K60" s="37">
        <v>19</v>
      </c>
      <c r="L60" s="37">
        <v>18</v>
      </c>
      <c r="M60" s="38">
        <f t="shared" si="5"/>
        <v>245</v>
      </c>
      <c r="N60" s="38">
        <f>SUM(M53:M60)</f>
        <v>4320</v>
      </c>
      <c r="O60" s="39">
        <f>SUM(M53,M54,M55,M56,M57,M58,M59)</f>
        <v>4075</v>
      </c>
      <c r="P60" s="95">
        <f>C90+C86-(C86/N68*O60)</f>
        <v>30.364398148148148</v>
      </c>
      <c r="Q60" s="41">
        <v>14</v>
      </c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</row>
    <row r="61" spans="2:30" ht="14.25" x14ac:dyDescent="0.25">
      <c r="B61" s="36">
        <v>15</v>
      </c>
      <c r="C61" s="37">
        <v>17</v>
      </c>
      <c r="D61" s="37">
        <v>16</v>
      </c>
      <c r="E61" s="37">
        <v>15</v>
      </c>
      <c r="F61" s="37">
        <v>14</v>
      </c>
      <c r="G61" s="37">
        <v>13</v>
      </c>
      <c r="H61" s="37">
        <v>12</v>
      </c>
      <c r="I61" s="37">
        <v>11</v>
      </c>
      <c r="J61" s="37">
        <v>10</v>
      </c>
      <c r="K61" s="37">
        <v>10</v>
      </c>
      <c r="L61" s="37">
        <v>9</v>
      </c>
      <c r="M61" s="43">
        <f t="shared" si="5"/>
        <v>127</v>
      </c>
      <c r="N61" s="43"/>
      <c r="O61" s="39">
        <f>SUM(M53,M54,M55,M56,M57,M58,M59,M60)</f>
        <v>4320</v>
      </c>
      <c r="P61" s="95">
        <f>C90+C86-(C86/N68*O61)</f>
        <v>30.171574074074073</v>
      </c>
      <c r="Q61" s="41">
        <v>15</v>
      </c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</row>
    <row r="62" spans="2:30" ht="14.25" x14ac:dyDescent="0.25">
      <c r="B62" s="36">
        <v>16</v>
      </c>
      <c r="C62" s="37">
        <v>8</v>
      </c>
      <c r="D62" s="37">
        <v>8</v>
      </c>
      <c r="E62" s="37">
        <v>7</v>
      </c>
      <c r="F62" s="37">
        <v>7</v>
      </c>
      <c r="G62" s="37">
        <v>6</v>
      </c>
      <c r="H62" s="37">
        <v>6</v>
      </c>
      <c r="I62" s="37">
        <v>5</v>
      </c>
      <c r="J62" s="37">
        <v>5</v>
      </c>
      <c r="K62" s="37">
        <v>5</v>
      </c>
      <c r="L62" s="37">
        <v>4</v>
      </c>
      <c r="M62" s="43">
        <f t="shared" si="5"/>
        <v>61</v>
      </c>
      <c r="N62" s="43"/>
      <c r="O62" s="39">
        <f>SUM(M53,M54,M55,M56,M57,M58,M59,M60,M61)</f>
        <v>4447</v>
      </c>
      <c r="P62" s="95">
        <f>C90+C86-(C86/N68*O62)</f>
        <v>30.071620370370368</v>
      </c>
      <c r="Q62" s="41">
        <v>16</v>
      </c>
      <c r="R62" s="60"/>
      <c r="S62" s="60"/>
      <c r="T62" s="60"/>
      <c r="U62" s="60"/>
      <c r="V62" s="60"/>
      <c r="W62" s="60"/>
      <c r="X62" s="60" t="s">
        <v>43</v>
      </c>
      <c r="Y62" s="60"/>
      <c r="Z62" s="60"/>
      <c r="AA62" s="60"/>
      <c r="AB62" s="60"/>
      <c r="AC62" s="60"/>
      <c r="AD62" s="60"/>
    </row>
    <row r="63" spans="2:30" ht="14.25" x14ac:dyDescent="0.25">
      <c r="B63" s="36">
        <v>17</v>
      </c>
      <c r="C63" s="37">
        <v>4</v>
      </c>
      <c r="D63" s="37">
        <v>4</v>
      </c>
      <c r="E63" s="37">
        <v>3</v>
      </c>
      <c r="F63" s="37">
        <v>3</v>
      </c>
      <c r="G63" s="37">
        <v>3</v>
      </c>
      <c r="H63" s="37">
        <v>2</v>
      </c>
      <c r="I63" s="37">
        <v>2</v>
      </c>
      <c r="J63" s="37">
        <v>2</v>
      </c>
      <c r="K63" s="37">
        <v>2</v>
      </c>
      <c r="L63" s="37">
        <v>1</v>
      </c>
      <c r="M63" s="43">
        <f t="shared" si="5"/>
        <v>26</v>
      </c>
      <c r="N63" s="43"/>
      <c r="O63" s="39">
        <f>SUM(M53,M54,M55,M56,M57,M58,M59,M60,M61,M62)</f>
        <v>4508</v>
      </c>
      <c r="P63" s="95">
        <f>C90+C86-(C86/N68*O63)</f>
        <v>30.023611111111109</v>
      </c>
      <c r="Q63" s="41">
        <v>17</v>
      </c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</row>
    <row r="64" spans="2:30" ht="14.25" x14ac:dyDescent="0.25">
      <c r="B64" s="36">
        <v>18</v>
      </c>
      <c r="C64" s="37">
        <v>1</v>
      </c>
      <c r="D64" s="37">
        <v>1</v>
      </c>
      <c r="E64" s="37">
        <v>1</v>
      </c>
      <c r="F64" s="37">
        <v>1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43">
        <f t="shared" si="5"/>
        <v>4</v>
      </c>
      <c r="N64" s="43"/>
      <c r="O64" s="39">
        <f>SUM(M53,M54,M55,M56,M57,M58,M59,M60,M61,M62,M63)</f>
        <v>4534</v>
      </c>
      <c r="P64" s="95">
        <f>C90+C86-(C86/N68*O64)</f>
        <v>30.003148148148146</v>
      </c>
      <c r="Q64" s="41">
        <v>18</v>
      </c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</row>
    <row r="65" spans="2:30" ht="14.25" x14ac:dyDescent="0.25">
      <c r="B65" s="36">
        <v>19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43">
        <f t="shared" si="5"/>
        <v>0</v>
      </c>
      <c r="N65" s="43"/>
      <c r="O65" s="39">
        <f>SUM(M53,M54,M55,M56,M57,M58,M59,M60,M61,M62,M63,M64)</f>
        <v>4538</v>
      </c>
      <c r="P65" s="95">
        <f>C90+C86-(C86/N68*O65)</f>
        <v>30</v>
      </c>
      <c r="Q65" s="41">
        <v>19</v>
      </c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</row>
    <row r="66" spans="2:30" ht="14.25" x14ac:dyDescent="0.25">
      <c r="B66" s="36">
        <v>20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43">
        <f t="shared" si="5"/>
        <v>0</v>
      </c>
      <c r="N66" s="43" t="s">
        <v>18</v>
      </c>
      <c r="O66" s="39">
        <f>SUM(M53,M54,M55,M56,M57,M58,M59,M60,M61,M62,M63,M64,M65)</f>
        <v>4538</v>
      </c>
      <c r="P66" s="95">
        <f>C90+C86-(C86/N68*O66)</f>
        <v>30</v>
      </c>
      <c r="Q66" s="41">
        <v>20</v>
      </c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2:30" ht="15" thickBot="1" x14ac:dyDescent="0.3">
      <c r="B67" s="45">
        <v>21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7">
        <f t="shared" si="5"/>
        <v>0</v>
      </c>
      <c r="N67" s="47">
        <f>SUM(M61:M67)</f>
        <v>218</v>
      </c>
      <c r="O67" s="48">
        <f>SUM(M53,M54,M55,M56,M57,M58,M59,M60,M61,M62,M63,M64,M65,M66)</f>
        <v>4538</v>
      </c>
      <c r="P67" s="96">
        <f>C90</f>
        <v>30</v>
      </c>
      <c r="Q67" s="50">
        <v>21</v>
      </c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</row>
    <row r="68" spans="2:30" ht="15" thickBot="1" x14ac:dyDescent="0.3">
      <c r="B68" s="9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>
        <f>SUM(M53:M67)</f>
        <v>4538</v>
      </c>
      <c r="N68" s="27">
        <f>SUM(N53:N67)</f>
        <v>4538</v>
      </c>
      <c r="O68" s="98" t="s">
        <v>15</v>
      </c>
      <c r="P68" s="52"/>
      <c r="Q68" s="54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</row>
    <row r="69" spans="2:30" ht="15" thickBot="1" x14ac:dyDescent="0.3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85"/>
      <c r="N69" s="85"/>
      <c r="O69" s="86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</row>
    <row r="70" spans="2:30" ht="14.25" x14ac:dyDescent="0.25">
      <c r="B70" s="99" t="s">
        <v>0</v>
      </c>
      <c r="C70" s="83" t="s">
        <v>50</v>
      </c>
      <c r="D70" s="84"/>
      <c r="E70" s="64" t="s">
        <v>34</v>
      </c>
      <c r="F70" s="60"/>
      <c r="G70" s="60"/>
      <c r="H70" s="60"/>
      <c r="I70" s="60"/>
      <c r="J70" s="60"/>
      <c r="K70" s="60"/>
      <c r="L70" s="60"/>
      <c r="M70" s="85"/>
      <c r="N70" s="85"/>
      <c r="O70" s="86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</row>
    <row r="71" spans="2:30" ht="17.25" x14ac:dyDescent="0.25">
      <c r="B71" s="57"/>
      <c r="C71" s="37" t="s">
        <v>44</v>
      </c>
      <c r="D71" s="104" t="s">
        <v>51</v>
      </c>
      <c r="E71" s="64" t="s">
        <v>35</v>
      </c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</row>
    <row r="72" spans="2:30" ht="14.25" x14ac:dyDescent="0.25">
      <c r="B72" s="57">
        <v>7</v>
      </c>
      <c r="C72" s="76">
        <v>36.700000000000003</v>
      </c>
      <c r="D72" s="59">
        <v>6</v>
      </c>
      <c r="E72" s="64" t="s">
        <v>36</v>
      </c>
      <c r="F72" s="60"/>
      <c r="G72" s="60"/>
      <c r="H72" s="60"/>
      <c r="I72" s="60"/>
      <c r="J72" s="60"/>
      <c r="K72" s="60"/>
      <c r="L72" s="60"/>
      <c r="M72" s="85"/>
      <c r="N72" s="87"/>
      <c r="O72" s="86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</row>
    <row r="73" spans="2:30" ht="14.25" x14ac:dyDescent="0.25">
      <c r="B73" s="57">
        <v>8</v>
      </c>
      <c r="C73" s="76">
        <v>35.4</v>
      </c>
      <c r="D73" s="59">
        <v>6</v>
      </c>
      <c r="E73" s="65" t="s">
        <v>37</v>
      </c>
      <c r="F73" s="60"/>
      <c r="G73" s="60"/>
      <c r="H73" s="60"/>
      <c r="I73" s="60"/>
      <c r="J73" s="60"/>
      <c r="K73" s="60"/>
      <c r="L73" s="60"/>
      <c r="M73" s="85"/>
      <c r="N73" s="87"/>
      <c r="O73" s="86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</row>
    <row r="74" spans="2:30" ht="14.25" x14ac:dyDescent="0.25">
      <c r="B74" s="57">
        <v>9</v>
      </c>
      <c r="C74" s="76">
        <v>35.299999999999997</v>
      </c>
      <c r="D74" s="59">
        <v>6</v>
      </c>
      <c r="E74" s="65" t="s">
        <v>38</v>
      </c>
      <c r="F74" s="60"/>
      <c r="G74" s="60"/>
      <c r="H74" s="60"/>
      <c r="I74" s="60"/>
      <c r="J74" s="60"/>
      <c r="K74" s="60"/>
      <c r="L74" s="60"/>
      <c r="M74" s="85"/>
      <c r="N74" s="87"/>
      <c r="O74" s="86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</row>
    <row r="75" spans="2:30" ht="14.25" x14ac:dyDescent="0.25">
      <c r="B75" s="57">
        <v>10</v>
      </c>
      <c r="C75" s="76">
        <v>35.299999999999997</v>
      </c>
      <c r="D75" s="59">
        <v>6</v>
      </c>
      <c r="E75" s="65" t="s">
        <v>37</v>
      </c>
      <c r="F75" s="60"/>
      <c r="G75" s="60"/>
      <c r="H75" s="60"/>
      <c r="I75" s="60"/>
      <c r="J75" s="60"/>
      <c r="K75" s="60"/>
      <c r="L75" s="60"/>
      <c r="M75" s="85"/>
      <c r="N75" s="87"/>
      <c r="O75" s="86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</row>
    <row r="76" spans="2:30" ht="14.25" x14ac:dyDescent="0.25">
      <c r="B76" s="57">
        <v>11</v>
      </c>
      <c r="C76" s="76">
        <v>34.799999999999997</v>
      </c>
      <c r="D76" s="59">
        <v>6</v>
      </c>
      <c r="E76" s="65" t="s">
        <v>31</v>
      </c>
      <c r="F76" s="60"/>
      <c r="G76" s="60"/>
      <c r="H76" s="60"/>
      <c r="I76" s="60"/>
      <c r="J76" s="60"/>
      <c r="K76" s="60"/>
      <c r="L76" s="60"/>
      <c r="M76" s="85"/>
      <c r="N76" s="87"/>
      <c r="O76" s="86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</row>
    <row r="77" spans="2:30" ht="14.25" x14ac:dyDescent="0.25">
      <c r="B77" s="57">
        <v>12</v>
      </c>
      <c r="C77" s="76">
        <v>34.1</v>
      </c>
      <c r="D77" s="59">
        <v>6</v>
      </c>
      <c r="E77" s="65" t="s">
        <v>37</v>
      </c>
      <c r="F77" s="60"/>
      <c r="G77" s="60"/>
      <c r="H77" s="60"/>
      <c r="I77" s="60"/>
      <c r="J77" s="60"/>
      <c r="K77" s="60"/>
      <c r="L77" s="60"/>
      <c r="M77" s="85"/>
      <c r="N77" s="87"/>
      <c r="O77" s="86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</row>
    <row r="78" spans="2:30" ht="14.25" x14ac:dyDescent="0.25">
      <c r="B78" s="57">
        <v>13</v>
      </c>
      <c r="C78" s="76">
        <v>34.299999999999997</v>
      </c>
      <c r="D78" s="59">
        <v>6</v>
      </c>
      <c r="E78" s="65" t="s">
        <v>39</v>
      </c>
      <c r="F78" s="60"/>
      <c r="G78" s="60"/>
      <c r="H78" s="60"/>
      <c r="I78" s="60"/>
      <c r="J78" s="60"/>
      <c r="K78" s="60"/>
      <c r="L78" s="60"/>
      <c r="M78" s="85"/>
      <c r="N78" s="87"/>
      <c r="O78" s="86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</row>
    <row r="79" spans="2:30" ht="14.25" x14ac:dyDescent="0.25">
      <c r="B79" s="57">
        <v>14</v>
      </c>
      <c r="C79" s="76">
        <v>33.700000000000003</v>
      </c>
      <c r="D79" s="59">
        <v>6</v>
      </c>
      <c r="E79" s="65" t="s">
        <v>40</v>
      </c>
      <c r="F79" s="60"/>
      <c r="G79" s="60"/>
      <c r="H79" s="60"/>
      <c r="I79" s="60"/>
      <c r="J79" s="60"/>
      <c r="K79" s="60"/>
      <c r="L79" s="60"/>
      <c r="M79" s="85"/>
      <c r="N79" s="87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</row>
    <row r="80" spans="2:30" ht="15" thickBot="1" x14ac:dyDescent="0.3">
      <c r="B80" s="100">
        <v>15</v>
      </c>
      <c r="C80" s="101">
        <v>32.4</v>
      </c>
      <c r="D80" s="102">
        <v>6</v>
      </c>
      <c r="E80" s="65" t="s">
        <v>34</v>
      </c>
      <c r="F80" s="60"/>
      <c r="G80" s="60"/>
      <c r="H80" s="60"/>
      <c r="I80" s="60"/>
      <c r="J80" s="60"/>
      <c r="K80" s="60"/>
      <c r="L80" s="60"/>
      <c r="M80" s="85"/>
      <c r="N80" s="87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</row>
    <row r="81" spans="2:30" ht="15" thickBot="1" x14ac:dyDescent="0.3">
      <c r="B81" s="99" t="s">
        <v>25</v>
      </c>
      <c r="C81" s="58" t="s">
        <v>4</v>
      </c>
      <c r="D81" s="103">
        <f>SUM(D72:D80)/9</f>
        <v>6</v>
      </c>
      <c r="E81" s="65" t="s">
        <v>41</v>
      </c>
      <c r="F81" s="60"/>
      <c r="G81" s="60"/>
      <c r="H81" s="60"/>
      <c r="I81" s="60"/>
      <c r="J81" s="60"/>
      <c r="K81" s="60"/>
      <c r="L81" s="60"/>
      <c r="M81" s="85"/>
      <c r="N81" s="87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</row>
    <row r="82" spans="2:30" ht="14.25" x14ac:dyDescent="0.25">
      <c r="B82" s="69" t="s">
        <v>1</v>
      </c>
      <c r="C82" s="59">
        <f>SLOPE(C72:C80,B72:B80)*7+INTERCEPT(C72:C80,B72:B80)</f>
        <v>36.366666666666653</v>
      </c>
      <c r="D82" s="64" t="s">
        <v>28</v>
      </c>
      <c r="E82" s="65" t="s">
        <v>31</v>
      </c>
      <c r="F82" s="60"/>
      <c r="G82" s="60"/>
      <c r="H82" s="60"/>
      <c r="I82" s="60"/>
      <c r="J82" s="60"/>
      <c r="K82" s="60"/>
      <c r="L82" s="60"/>
      <c r="M82" s="85"/>
      <c r="N82" s="87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</row>
    <row r="83" spans="2:30" ht="14.25" x14ac:dyDescent="0.25">
      <c r="B83" s="69" t="s">
        <v>8</v>
      </c>
      <c r="C83" s="59">
        <f>SLOPE(C72:C80,B72:B80)*15+INTERCEPT(C72:C80,B72:B80)</f>
        <v>32.966666666666654</v>
      </c>
      <c r="D83" s="64" t="s">
        <v>29</v>
      </c>
      <c r="E83" s="60"/>
      <c r="F83" s="60"/>
      <c r="G83" s="60"/>
      <c r="H83" s="60"/>
      <c r="I83" s="60"/>
      <c r="J83" s="60"/>
      <c r="K83" s="60"/>
      <c r="L83" s="60"/>
      <c r="M83" s="85"/>
      <c r="N83" s="87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</row>
    <row r="84" spans="2:30" ht="14.25" x14ac:dyDescent="0.25">
      <c r="B84" s="70" t="s">
        <v>27</v>
      </c>
      <c r="C84" s="59">
        <f>C82-C86</f>
        <v>32.795092592592582</v>
      </c>
      <c r="D84" s="64" t="s">
        <v>30</v>
      </c>
      <c r="E84" s="56" t="s">
        <v>15</v>
      </c>
      <c r="F84" s="60"/>
      <c r="G84" s="60"/>
      <c r="H84" s="60"/>
      <c r="I84" s="60"/>
      <c r="J84" s="60"/>
      <c r="K84" s="60"/>
      <c r="L84" s="60"/>
      <c r="M84" s="85"/>
      <c r="N84" s="87"/>
      <c r="O84" s="86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</row>
    <row r="85" spans="2:30" ht="14.25" x14ac:dyDescent="0.25">
      <c r="B85" s="69" t="s">
        <v>9</v>
      </c>
      <c r="C85" s="59">
        <f>C82-C83</f>
        <v>3.3999999999999986</v>
      </c>
      <c r="D85" s="64" t="s">
        <v>31</v>
      </c>
      <c r="E85" s="56"/>
      <c r="F85" s="60"/>
      <c r="G85" s="60"/>
      <c r="H85" s="60"/>
      <c r="I85" s="60"/>
      <c r="J85" s="60"/>
      <c r="K85" s="60"/>
      <c r="L85" s="60"/>
      <c r="M85" s="85"/>
      <c r="N85" s="87"/>
      <c r="O85" s="86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</row>
    <row r="86" spans="2:30" ht="15" thickBot="1" x14ac:dyDescent="0.3">
      <c r="B86" s="71" t="s">
        <v>3</v>
      </c>
      <c r="C86" s="61">
        <f>C85/N60*N68</f>
        <v>3.5715740740740727</v>
      </c>
      <c r="D86" s="64" t="s">
        <v>30</v>
      </c>
      <c r="E86" s="60"/>
      <c r="F86" s="60"/>
      <c r="G86" s="60"/>
      <c r="H86" s="60"/>
      <c r="I86" s="60"/>
      <c r="J86" s="60"/>
      <c r="K86" s="60"/>
      <c r="L86" s="60"/>
      <c r="M86" s="85"/>
      <c r="N86" s="87"/>
      <c r="O86" s="86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</row>
    <row r="87" spans="2:30" ht="15" thickBot="1" x14ac:dyDescent="0.3">
      <c r="B87" s="60"/>
      <c r="C87" s="60"/>
      <c r="D87" s="65" t="s">
        <v>32</v>
      </c>
      <c r="E87" s="60"/>
      <c r="F87" s="60"/>
      <c r="G87" s="60"/>
      <c r="H87" s="60"/>
      <c r="I87" s="60"/>
      <c r="J87" s="60"/>
      <c r="K87" s="60"/>
      <c r="L87" s="60"/>
      <c r="M87" s="85"/>
      <c r="N87" s="87"/>
      <c r="O87" s="86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</row>
    <row r="88" spans="2:30" ht="14.25" x14ac:dyDescent="0.25">
      <c r="B88" s="62" t="s">
        <v>20</v>
      </c>
      <c r="C88" s="58"/>
      <c r="D88" s="65" t="s">
        <v>41</v>
      </c>
      <c r="E88" s="60"/>
      <c r="F88" s="60"/>
      <c r="G88" s="60"/>
      <c r="H88" s="60"/>
      <c r="I88" s="60"/>
      <c r="J88" s="60"/>
      <c r="K88" s="60"/>
      <c r="L88" s="60"/>
      <c r="M88" s="85"/>
      <c r="N88" s="87"/>
      <c r="O88" s="86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</row>
    <row r="89" spans="2:30" ht="14.25" x14ac:dyDescent="0.25">
      <c r="B89" s="78" t="s">
        <v>19</v>
      </c>
      <c r="C89" s="79"/>
      <c r="D89" s="65" t="s">
        <v>31</v>
      </c>
      <c r="E89" s="60"/>
      <c r="F89" s="60"/>
      <c r="G89" s="60"/>
      <c r="H89" s="60"/>
      <c r="I89" s="60"/>
      <c r="J89" s="60"/>
      <c r="K89" s="60"/>
      <c r="L89" s="60"/>
      <c r="M89" s="85"/>
      <c r="N89" s="87"/>
      <c r="O89" s="86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</row>
    <row r="90" spans="2:30" ht="14.25" x14ac:dyDescent="0.25">
      <c r="B90" s="70" t="s">
        <v>21</v>
      </c>
      <c r="C90" s="63">
        <v>30</v>
      </c>
      <c r="D90" s="66" t="s">
        <v>42</v>
      </c>
      <c r="E90" s="60"/>
      <c r="F90" s="60"/>
      <c r="G90" s="60"/>
      <c r="H90" s="60"/>
      <c r="I90" s="60"/>
      <c r="J90" s="60"/>
      <c r="K90" s="60"/>
      <c r="L90" s="60"/>
      <c r="M90" s="85"/>
      <c r="N90" s="87"/>
      <c r="O90" s="86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</row>
    <row r="91" spans="2:30" ht="15" thickBot="1" x14ac:dyDescent="0.3">
      <c r="B91" s="72" t="s">
        <v>22</v>
      </c>
      <c r="C91" s="61">
        <f>C90+C86</f>
        <v>33.571574074074071</v>
      </c>
      <c r="D91" s="64" t="s">
        <v>33</v>
      </c>
      <c r="E91" s="60"/>
      <c r="F91" s="60"/>
      <c r="G91" s="60"/>
      <c r="H91" s="60"/>
      <c r="I91" s="60"/>
      <c r="J91" s="60"/>
      <c r="K91" s="60"/>
      <c r="L91" s="60"/>
      <c r="M91" s="85"/>
      <c r="N91" s="87"/>
      <c r="O91" s="86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</row>
    <row r="92" spans="2:30" ht="14.25" x14ac:dyDescent="0.25"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85"/>
      <c r="N92" s="87"/>
      <c r="O92" s="86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</row>
    <row r="93" spans="2:30" ht="14.25" x14ac:dyDescent="0.25"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85"/>
      <c r="N93" s="87"/>
      <c r="O93" s="86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</row>
    <row r="94" spans="2:30" ht="14.25" x14ac:dyDescent="0.25"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</row>
  </sheetData>
  <mergeCells count="6">
    <mergeCell ref="B89:C89"/>
    <mergeCell ref="B44:C44"/>
    <mergeCell ref="S5:U5"/>
    <mergeCell ref="C70:D70"/>
    <mergeCell ref="C24:D24"/>
    <mergeCell ref="S26:U26"/>
  </mergeCells>
  <phoneticPr fontId="1" type="noConversion"/>
  <pageMargins left="0" right="0" top="0" bottom="0" header="0" footer="0"/>
  <pageSetup paperSize="9" scale="75" orientation="landscape" r:id="rId1"/>
  <headerFooter alignWithMargins="0"/>
  <ignoredErrors>
    <ignoredError sqref="M6:M21 M52:M67" formulaRange="1"/>
    <ignoredError sqref="U8 U29:U4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Girls and Boys Mean's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Tiops</dc:creator>
  <cp:lastModifiedBy>TIOPS</cp:lastModifiedBy>
  <dcterms:created xsi:type="dcterms:W3CDTF">2011-01-01T21:29:46Z</dcterms:created>
  <dcterms:modified xsi:type="dcterms:W3CDTF">2012-08-19T18:37:42Z</dcterms:modified>
</cp:coreProperties>
</file>